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 activeTab="7"/>
  </bookViews>
  <sheets>
    <sheet name="تطبيق 1-1" sheetId="1" r:id="rId1"/>
    <sheet name="تطبيق 1-2" sheetId="2" r:id="rId2"/>
    <sheet name="تطبيق 1-3" sheetId="3" r:id="rId3"/>
    <sheet name="تطبيق 1-4" sheetId="4" r:id="rId4"/>
    <sheet name="تطبيق 1-5" sheetId="5" r:id="rId5"/>
    <sheet name="تطبيق 1-6" sheetId="6" r:id="rId6"/>
    <sheet name="تطبيق 1-7" sheetId="7" r:id="rId7"/>
    <sheet name="تطبيق 1-8" sheetId="8" r:id="rId8"/>
  </sheets>
  <calcPr calcId="125725"/>
</workbook>
</file>

<file path=xl/calcChain.xml><?xml version="1.0" encoding="utf-8"?>
<calcChain xmlns="http://schemas.openxmlformats.org/spreadsheetml/2006/main">
  <c r="E19" i="8"/>
  <c r="E20" s="1"/>
  <c r="B20"/>
  <c r="D11"/>
  <c r="E11"/>
  <c r="C11"/>
  <c r="E9"/>
  <c r="D9"/>
  <c r="C16"/>
  <c r="D16" s="1"/>
  <c r="D17" s="1"/>
  <c r="B6"/>
  <c r="B4"/>
  <c r="C10" s="1"/>
  <c r="B17"/>
  <c r="D15" i="7"/>
  <c r="C15"/>
  <c r="B15"/>
  <c r="D8"/>
  <c r="E8" s="1"/>
  <c r="F8" s="1"/>
  <c r="G8" s="1"/>
  <c r="F7"/>
  <c r="G7" s="1"/>
  <c r="G6"/>
  <c r="F15" s="1"/>
  <c r="G16" s="1"/>
  <c r="F6"/>
  <c r="E15" s="1"/>
  <c r="D9"/>
  <c r="E9" s="1"/>
  <c r="F9" s="1"/>
  <c r="G9" s="1"/>
  <c r="C9"/>
  <c r="H9" s="1"/>
  <c r="G18" s="1"/>
  <c r="B16"/>
  <c r="B19" s="1"/>
  <c r="B9" i="3"/>
  <c r="B8"/>
  <c r="B7"/>
  <c r="B6"/>
  <c r="F3" i="4"/>
  <c r="F4"/>
  <c r="F5"/>
  <c r="C6"/>
  <c r="C7" s="1"/>
  <c r="C8" s="1"/>
  <c r="C11" s="1"/>
  <c r="D6"/>
  <c r="F6"/>
  <c r="F7" s="1"/>
  <c r="F8" s="1"/>
  <c r="F11" s="1"/>
  <c r="D7"/>
  <c r="D8" s="1"/>
  <c r="D11" s="1"/>
  <c r="C10"/>
  <c r="D10"/>
  <c r="F10"/>
  <c r="B7" i="5"/>
  <c r="B10" s="1"/>
  <c r="B11" s="1"/>
  <c r="B12" s="1"/>
  <c r="B14" s="1"/>
  <c r="F7"/>
  <c r="F10" s="1"/>
  <c r="F11" s="1"/>
  <c r="F12" s="1"/>
  <c r="F13" s="1"/>
  <c r="F14" s="1"/>
  <c r="B5" i="6"/>
  <c r="C11"/>
  <c r="C12" s="1"/>
  <c r="D11"/>
  <c r="D12" s="1"/>
  <c r="E11"/>
  <c r="E15" s="1"/>
  <c r="F11"/>
  <c r="G11"/>
  <c r="G12" s="1"/>
  <c r="H11"/>
  <c r="G20" s="1"/>
  <c r="E12"/>
  <c r="E14" s="1"/>
  <c r="E16" s="1"/>
  <c r="E21" s="1"/>
  <c r="F12"/>
  <c r="E13"/>
  <c r="C15"/>
  <c r="F15"/>
  <c r="G15"/>
  <c r="B17"/>
  <c r="C17"/>
  <c r="D17"/>
  <c r="D18" s="1"/>
  <c r="E17"/>
  <c r="E18" s="1"/>
  <c r="F17"/>
  <c r="B18"/>
  <c r="B21" s="1"/>
  <c r="C18"/>
  <c r="F18"/>
  <c r="G18"/>
  <c r="C17" i="8" l="1"/>
  <c r="E10"/>
  <c r="E14" s="1"/>
  <c r="D10"/>
  <c r="E17"/>
  <c r="C16" i="7"/>
  <c r="D16"/>
  <c r="E16"/>
  <c r="F16"/>
  <c r="G13"/>
  <c r="G10"/>
  <c r="G14" i="6"/>
  <c r="G16" s="1"/>
  <c r="G21" s="1"/>
  <c r="G13"/>
  <c r="C14"/>
  <c r="C16" s="1"/>
  <c r="C21" s="1"/>
  <c r="C13"/>
  <c r="D13"/>
  <c r="D14" s="1"/>
  <c r="D16" s="1"/>
  <c r="D21" s="1"/>
  <c r="D15"/>
  <c r="F13"/>
  <c r="F14" s="1"/>
  <c r="F16" s="1"/>
  <c r="F21" s="1"/>
  <c r="F10" i="8" l="1"/>
  <c r="D14"/>
  <c r="D12"/>
  <c r="D13" s="1"/>
  <c r="E12"/>
  <c r="E13" s="1"/>
  <c r="E15" s="1"/>
  <c r="C14"/>
  <c r="D13" i="7"/>
  <c r="D10"/>
  <c r="C13"/>
  <c r="C10"/>
  <c r="G11"/>
  <c r="G12" s="1"/>
  <c r="G14" s="1"/>
  <c r="G19" s="1"/>
  <c r="F10"/>
  <c r="F13"/>
  <c r="E13"/>
  <c r="E10"/>
  <c r="D15" i="8" l="1"/>
  <c r="D20" s="1"/>
  <c r="C12"/>
  <c r="C13" s="1"/>
  <c r="C15" s="1"/>
  <c r="C20" s="1"/>
  <c r="E11" i="7"/>
  <c r="E12" s="1"/>
  <c r="E14" s="1"/>
  <c r="E19" s="1"/>
  <c r="D11"/>
  <c r="D12" s="1"/>
  <c r="D14" s="1"/>
  <c r="D19" s="1"/>
  <c r="F11"/>
  <c r="F12" s="1"/>
  <c r="F14" s="1"/>
  <c r="F19" s="1"/>
  <c r="C11"/>
  <c r="C12" s="1"/>
  <c r="C14" s="1"/>
  <c r="C19" s="1"/>
  <c r="B19" i="1" l="1"/>
  <c r="B18"/>
  <c r="B16"/>
  <c r="B17"/>
  <c r="B14"/>
  <c r="B15"/>
  <c r="B11"/>
  <c r="B8"/>
  <c r="B6"/>
  <c r="G5" i="2"/>
  <c r="G8" s="1"/>
  <c r="G9" s="1"/>
  <c r="G11" s="1"/>
  <c r="C6"/>
  <c r="C8" s="1"/>
  <c r="C10"/>
  <c r="G10"/>
  <c r="C9" l="1"/>
  <c r="C11" s="1"/>
</calcChain>
</file>

<file path=xl/sharedStrings.xml><?xml version="1.0" encoding="utf-8"?>
<sst xmlns="http://schemas.openxmlformats.org/spreadsheetml/2006/main" count="156" uniqueCount="88">
  <si>
    <t>رقم الأعمال</t>
  </si>
  <si>
    <t>التكلفة المتغيرة</t>
  </si>
  <si>
    <t>الإهتلاك</t>
  </si>
  <si>
    <t>نتيجة الإستغلال</t>
  </si>
  <si>
    <t>الضريبة على الأرباح</t>
  </si>
  <si>
    <t>الربح بعد الضريبة</t>
  </si>
  <si>
    <t>صافي التدفقات النقدية التشغيلية</t>
  </si>
  <si>
    <t>احتياجات تمويل الاستغلال</t>
  </si>
  <si>
    <t>الزيادة في احتياجات تمويل الاستغلال</t>
  </si>
  <si>
    <t>الضريبة على الربح الرأسمالي</t>
  </si>
  <si>
    <t xml:space="preserve">القيمة البيعية الصافية للآلة </t>
  </si>
  <si>
    <t>صافي التدفقات النقدية</t>
  </si>
  <si>
    <t>تكاليف التشغيل النقدية</t>
  </si>
  <si>
    <t>الفائض الاجمالي للاستغلال</t>
  </si>
  <si>
    <t>الوفر من الإهتلاك</t>
  </si>
  <si>
    <t>طريقة أولى</t>
  </si>
  <si>
    <t>طريقة ثانية</t>
  </si>
  <si>
    <t xml:space="preserve">+ تكاليف ملحقة (مصاريف نقل وتركيب، تدريب عمال...) </t>
  </si>
  <si>
    <t xml:space="preserve">+ الجزء غير المسترجع من الضريبة على القيمة المضافة </t>
  </si>
  <si>
    <r>
      <t>مبالغ</t>
    </r>
    <r>
      <rPr>
        <sz val="11"/>
        <color theme="1"/>
        <rFont val="Calibri"/>
        <family val="2"/>
      </rPr>
      <t xml:space="preserve"> </t>
    </r>
  </si>
  <si>
    <r>
      <t>العناصر</t>
    </r>
    <r>
      <rPr>
        <sz val="11"/>
        <color theme="1"/>
        <rFont val="Calibri"/>
        <family val="2"/>
      </rPr>
      <t xml:space="preserve"> </t>
    </r>
  </si>
  <si>
    <r>
      <t xml:space="preserve">+ ارتفاع احتياج تمويل </t>
    </r>
    <r>
      <rPr>
        <sz val="11"/>
        <color theme="1"/>
        <rFont val="Arial"/>
        <family val="2"/>
      </rPr>
      <t>الإستغلال</t>
    </r>
    <r>
      <rPr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</rPr>
      <t>ΔBFE</t>
    </r>
    <r>
      <rPr>
        <sz val="11"/>
        <color theme="1"/>
        <rFont val="Calibri"/>
        <family val="2"/>
      </rPr>
      <t xml:space="preserve"> </t>
    </r>
  </si>
  <si>
    <r>
      <t xml:space="preserve">ثمن شراء الأصل الثابت خارج الرسم </t>
    </r>
    <r>
      <rPr>
        <sz val="11"/>
        <color theme="1"/>
        <rFont val="Calibri"/>
        <family val="2"/>
      </rPr>
      <t xml:space="preserve"> </t>
    </r>
  </si>
  <si>
    <t xml:space="preserve"> تكاليف الأصول الثابتة</t>
  </si>
  <si>
    <t xml:space="preserve"> تكلفة الإستثمار المبدئي I0</t>
  </si>
  <si>
    <t>سنوات مثلا</t>
  </si>
  <si>
    <t xml:space="preserve">  فإن قسط الاهتلاك السنوي الثابت =</t>
  </si>
  <si>
    <t>مجموع السنوات</t>
  </si>
  <si>
    <t xml:space="preserve">لو كان قسط الاهتلاك متناقص فإنه يحسب بطريقة </t>
  </si>
  <si>
    <t>قسط الاهتلاك المتناقص للسنة الأولى</t>
  </si>
  <si>
    <t xml:space="preserve">لو كان العمر الاقتصادي للأصل </t>
  </si>
  <si>
    <t>مجموع الأقساط الأربع</t>
  </si>
  <si>
    <t>قسط الاهتلاك المتناقص للسنة الثاني</t>
  </si>
  <si>
    <t>قسط الاهتلاك المتناقص للسنة الثالث</t>
  </si>
  <si>
    <t>قسط الاهتلاك المتناقص للسنة الرابع</t>
  </si>
  <si>
    <t>المبيعات (رقم الأعمال)</t>
  </si>
  <si>
    <t>تكاليف التشغيل بخلاف الاهتلاك (تكاليف التشغيل النقدية)</t>
  </si>
  <si>
    <t>أعباء الفائدة</t>
  </si>
  <si>
    <t>ينبغي تجاهلها</t>
  </si>
  <si>
    <t>في هذه الطريقة لا نأخذ الاهتلاك بعين الاعتبار</t>
  </si>
  <si>
    <t>مباشرة</t>
  </si>
  <si>
    <t>غير مباشرة</t>
  </si>
  <si>
    <t>الفوائد</t>
  </si>
  <si>
    <t>بدون استثمار</t>
  </si>
  <si>
    <t>بعد الاستثمار الجديد</t>
  </si>
  <si>
    <t>التدفقات الاضافية (التفاضلية)</t>
  </si>
  <si>
    <t>حذاري من هذا التطابق في النتيجتين فهو لا يحدث دائما وإنما هو من قبيل الصدفة فقط</t>
  </si>
  <si>
    <t xml:space="preserve">القيمة البيعية لآلة الحياكة القديمة </t>
  </si>
  <si>
    <t xml:space="preserve">تكلفة شراء آلة الحياكة الجديدة </t>
  </si>
  <si>
    <t>العمر الاقتصادي المتوقع لآلة الحياكة القديمة</t>
  </si>
  <si>
    <t xml:space="preserve">تكلفة شراء آلة الحياكة القديمة </t>
  </si>
  <si>
    <t xml:space="preserve">  قسط الاهتلاك السنوي الثابت للآلة القديمة</t>
  </si>
  <si>
    <t>الربح الرأسمالي أو الخسارة الرأسمالية</t>
  </si>
  <si>
    <t>مدة تشغيل الآلة القديمة منذ اقتنائها إلى الآن</t>
  </si>
  <si>
    <t>سنة</t>
  </si>
  <si>
    <t>سنوات</t>
  </si>
  <si>
    <t>القيمة المتبقية</t>
  </si>
  <si>
    <t>الضريبة على الربح الرأسمالي أو الوفر من الخسارة الراسمالية</t>
  </si>
  <si>
    <t>استهلاكات وسيطة</t>
  </si>
  <si>
    <t>أعباء عاملين</t>
  </si>
  <si>
    <t>تكلفة إنجاز الورشة</t>
  </si>
  <si>
    <t>العمر الاقتصادي للورشة</t>
  </si>
  <si>
    <t>تم تغيير هذا الرقم بعد أن كان في نص التمرين 25000، وذلك من أجل الحصول على ناتج قسمة تام</t>
  </si>
  <si>
    <t>احتياجات تمويل الاستغلال كأيام من رقم الأعمال</t>
  </si>
  <si>
    <t>يوم</t>
  </si>
  <si>
    <t>القيمة البيعية للورشة في نهاية مدة الاستثمار</t>
  </si>
  <si>
    <t>مجموع الاهتلاكات</t>
  </si>
  <si>
    <t>القيمة البيعية للمعدات في نهاية مدة الاستثمار</t>
  </si>
  <si>
    <t>التكلفة التاريخية الصلية للمعدات</t>
  </si>
  <si>
    <t>نسبة الاهتلاكات المتراكمة</t>
  </si>
  <si>
    <t>الضريبة على الربح الرأسمالي أو الوفر من الخسارة الرأسمالية</t>
  </si>
  <si>
    <t>صافي القيمة البيعية للمعدات كخردة</t>
  </si>
  <si>
    <t>تكلفة شراء وتركيب الآلة</t>
  </si>
  <si>
    <t>العمر الاقتصادي للآلة</t>
  </si>
  <si>
    <t>نسبة احتياجات تمويل الاستغلال إلى رقم الأعمال</t>
  </si>
  <si>
    <t>التكاليف الثابتة بخلاف الاهتلاك (التكاليف الثابتة النقدية)</t>
  </si>
  <si>
    <t>القيمة البيعية للآلة في نهاية مدة الاستثمار</t>
  </si>
  <si>
    <t xml:space="preserve"> الاهتلاكات</t>
  </si>
  <si>
    <t>مجموع</t>
  </si>
  <si>
    <t>ثمن شراء المطحنة</t>
  </si>
  <si>
    <t>تكاليف ملحقة (تكلفة تعديل ...)</t>
  </si>
  <si>
    <t>تم تغيير هذا الرقم بعد أن كان في نص التمرين 12500، وذلك من أجل الحصول على ناتج قسمة تام</t>
  </si>
  <si>
    <t>تكلفة شراء المطحنة</t>
  </si>
  <si>
    <t>القيمة البيعية للمطحنة في نهاية مدة الاستثمار</t>
  </si>
  <si>
    <t>العمر الاقتصادي للمطحنة</t>
  </si>
  <si>
    <t>التغير في رقم الأعمال</t>
  </si>
  <si>
    <t>الوفر في أعباء الاستغلال بخلاف الاهتلاك</t>
  </si>
  <si>
    <t>التغير في نتيجة الإستغلال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</si>
</sst>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thin">
        <color indexed="64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9" fontId="0" fillId="2" borderId="0" xfId="1" applyFont="1" applyFill="1" applyAlignment="1">
      <alignment horizontal="center"/>
    </xf>
    <xf numFmtId="0" fontId="2" fillId="0" borderId="0" xfId="0" applyFont="1"/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2" borderId="0" xfId="0" applyFill="1"/>
    <xf numFmtId="0" fontId="3" fillId="0" borderId="5" xfId="0" applyFont="1" applyFill="1" applyBorder="1" applyAlignment="1">
      <alignment horizontal="center" vertical="top" wrapText="1" readingOrder="2"/>
    </xf>
    <xf numFmtId="0" fontId="3" fillId="0" borderId="6" xfId="0" applyFont="1" applyFill="1" applyBorder="1" applyAlignment="1">
      <alignment horizontal="right" vertical="top" wrapText="1" indent="1" readingOrder="2"/>
    </xf>
    <xf numFmtId="0" fontId="4" fillId="0" borderId="7" xfId="0" applyFont="1" applyFill="1" applyBorder="1" applyAlignment="1">
      <alignment horizontal="right" vertical="top" wrapText="1" indent="1" readingOrder="2"/>
    </xf>
    <xf numFmtId="0" fontId="4" fillId="0" borderId="5" xfId="0" applyFont="1" applyFill="1" applyBorder="1" applyAlignment="1">
      <alignment horizontal="right" vertical="top" wrapText="1" indent="1" readingOrder="2"/>
    </xf>
    <xf numFmtId="0" fontId="4" fillId="0" borderId="6" xfId="0" applyFont="1" applyFill="1" applyBorder="1" applyAlignment="1">
      <alignment horizontal="right" vertical="top" wrapText="1" indent="1" readingOrder="2"/>
    </xf>
    <xf numFmtId="0" fontId="3" fillId="0" borderId="8" xfId="0" applyFont="1" applyFill="1" applyBorder="1" applyAlignment="1">
      <alignment horizontal="right" vertical="top" wrapText="1" indent="1" readingOrder="2"/>
    </xf>
    <xf numFmtId="0" fontId="0" fillId="0" borderId="9" xfId="0" applyBorder="1"/>
    <xf numFmtId="0" fontId="0" fillId="0" borderId="1" xfId="0" applyBorder="1"/>
    <xf numFmtId="0" fontId="0" fillId="2" borderId="9" xfId="0" applyFill="1" applyBorder="1"/>
    <xf numFmtId="0" fontId="0" fillId="2" borderId="1" xfId="0" applyFill="1" applyBorder="1"/>
    <xf numFmtId="0" fontId="4" fillId="4" borderId="0" xfId="0" applyFont="1" applyFill="1" applyBorder="1" applyAlignment="1">
      <alignment horizontal="left" vertical="top" wrapText="1" indent="1" readingOrder="2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1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5" borderId="0" xfId="0" applyFill="1" applyAlignment="1">
      <alignment horizontal="left"/>
    </xf>
    <xf numFmtId="0" fontId="0" fillId="0" borderId="3" xfId="0" applyBorder="1"/>
    <xf numFmtId="0" fontId="2" fillId="6" borderId="0" xfId="0" applyFont="1" applyFill="1"/>
    <xf numFmtId="0" fontId="0" fillId="6" borderId="9" xfId="0" applyFill="1" applyBorder="1"/>
    <xf numFmtId="0" fontId="0" fillId="3" borderId="0" xfId="0" applyFill="1"/>
    <xf numFmtId="0" fontId="2" fillId="3" borderId="0" xfId="0" applyFont="1" applyFill="1"/>
    <xf numFmtId="0" fontId="6" fillId="0" borderId="0" xfId="0" applyFont="1"/>
    <xf numFmtId="0" fontId="2" fillId="6" borderId="4" xfId="0" applyFont="1" applyFill="1" applyBorder="1" applyAlignment="1">
      <alignment horizontal="center"/>
    </xf>
    <xf numFmtId="0" fontId="2" fillId="0" borderId="3" xfId="0" applyFont="1" applyBorder="1"/>
    <xf numFmtId="0" fontId="0" fillId="7" borderId="0" xfId="0" applyFill="1"/>
    <xf numFmtId="0" fontId="0" fillId="6" borderId="0" xfId="0" applyFill="1"/>
    <xf numFmtId="9" fontId="0" fillId="0" borderId="0" xfId="1" applyFont="1"/>
    <xf numFmtId="0" fontId="0" fillId="6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00FF00"/>
      <color rgb="FF13DDD8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6</xdr:row>
      <xdr:rowOff>95250</xdr:rowOff>
    </xdr:from>
    <xdr:to>
      <xdr:col>2</xdr:col>
      <xdr:colOff>19050</xdr:colOff>
      <xdr:row>6</xdr:row>
      <xdr:rowOff>95250</xdr:rowOff>
    </xdr:to>
    <xdr:cxnSp macro="">
      <xdr:nvCxnSpPr>
        <xdr:cNvPr id="3" name="Connecteur droit avec flèche 2"/>
        <xdr:cNvCxnSpPr/>
      </xdr:nvCxnSpPr>
      <xdr:spPr>
        <a:xfrm flipH="1">
          <a:off x="12483931725" y="1238250"/>
          <a:ext cx="752475" cy="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5</xdr:row>
      <xdr:rowOff>114300</xdr:rowOff>
    </xdr:from>
    <xdr:to>
      <xdr:col>6</xdr:col>
      <xdr:colOff>28575</xdr:colOff>
      <xdr:row>5</xdr:row>
      <xdr:rowOff>114300</xdr:rowOff>
    </xdr:to>
    <xdr:cxnSp macro="">
      <xdr:nvCxnSpPr>
        <xdr:cNvPr id="4" name="Connecteur droit avec flèche 3"/>
        <xdr:cNvCxnSpPr/>
      </xdr:nvCxnSpPr>
      <xdr:spPr>
        <a:xfrm flipH="1">
          <a:off x="12480007425" y="1066800"/>
          <a:ext cx="752475" cy="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</xdr:row>
      <xdr:rowOff>95250</xdr:rowOff>
    </xdr:from>
    <xdr:to>
      <xdr:col>2</xdr:col>
      <xdr:colOff>19050</xdr:colOff>
      <xdr:row>8</xdr:row>
      <xdr:rowOff>95250</xdr:rowOff>
    </xdr:to>
    <xdr:cxnSp macro="">
      <xdr:nvCxnSpPr>
        <xdr:cNvPr id="2" name="Connecteur droit avec flèche 1"/>
        <xdr:cNvCxnSpPr/>
      </xdr:nvCxnSpPr>
      <xdr:spPr>
        <a:xfrm flipH="1">
          <a:off x="12483064950" y="1619250"/>
          <a:ext cx="752475" cy="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11</xdr:row>
      <xdr:rowOff>0</xdr:rowOff>
    </xdr:from>
    <xdr:to>
      <xdr:col>5</xdr:col>
      <xdr:colOff>190500</xdr:colOff>
      <xdr:row>12</xdr:row>
      <xdr:rowOff>38100</xdr:rowOff>
    </xdr:to>
    <xdr:sp macro="" textlink="">
      <xdr:nvSpPr>
        <xdr:cNvPr id="3" name="Forme libre 2"/>
        <xdr:cNvSpPr/>
      </xdr:nvSpPr>
      <xdr:spPr>
        <a:xfrm>
          <a:off x="12480607500" y="2095500"/>
          <a:ext cx="2314575" cy="228600"/>
        </a:xfrm>
        <a:custGeom>
          <a:avLst/>
          <a:gdLst>
            <a:gd name="connsiteX0" fmla="*/ 0 w 2314575"/>
            <a:gd name="connsiteY0" fmla="*/ 9525 h 228600"/>
            <a:gd name="connsiteX1" fmla="*/ 0 w 2314575"/>
            <a:gd name="connsiteY1" fmla="*/ 228600 h 228600"/>
            <a:gd name="connsiteX2" fmla="*/ 2314575 w 2314575"/>
            <a:gd name="connsiteY2" fmla="*/ 228600 h 228600"/>
            <a:gd name="connsiteX3" fmla="*/ 2305050 w 2314575"/>
            <a:gd name="connsiteY3" fmla="*/ 0 h 228600"/>
            <a:gd name="connsiteX4" fmla="*/ 2305050 w 2314575"/>
            <a:gd name="connsiteY4" fmla="*/ 0 h 228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314575" h="228600">
              <a:moveTo>
                <a:pt x="0" y="9525"/>
              </a:moveTo>
              <a:lnTo>
                <a:pt x="0" y="228600"/>
              </a:lnTo>
              <a:lnTo>
                <a:pt x="2314575" y="228600"/>
              </a:lnTo>
              <a:cubicBezTo>
                <a:pt x="2299791" y="95541"/>
                <a:pt x="2305050" y="171626"/>
                <a:pt x="2305050" y="0"/>
              </a:cubicBezTo>
              <a:lnTo>
                <a:pt x="2305050" y="0"/>
              </a:lnTo>
            </a:path>
          </a:pathLst>
        </a:custGeom>
        <a:ln w="19050">
          <a:solidFill>
            <a:srgbClr val="FF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r" rtl="1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5</xdr:row>
      <xdr:rowOff>19050</xdr:rowOff>
    </xdr:from>
    <xdr:to>
      <xdr:col>7</xdr:col>
      <xdr:colOff>190500</xdr:colOff>
      <xdr:row>10</xdr:row>
      <xdr:rowOff>38100</xdr:rowOff>
    </xdr:to>
    <xdr:cxnSp macro="">
      <xdr:nvCxnSpPr>
        <xdr:cNvPr id="2" name="Connecteur droit avec flèche 1"/>
        <xdr:cNvCxnSpPr/>
      </xdr:nvCxnSpPr>
      <xdr:spPr>
        <a:xfrm>
          <a:off x="12479083500" y="781050"/>
          <a:ext cx="0" cy="9715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3</xdr:row>
      <xdr:rowOff>19050</xdr:rowOff>
    </xdr:from>
    <xdr:to>
      <xdr:col>7</xdr:col>
      <xdr:colOff>190500</xdr:colOff>
      <xdr:row>8</xdr:row>
      <xdr:rowOff>38100</xdr:rowOff>
    </xdr:to>
    <xdr:cxnSp macro="">
      <xdr:nvCxnSpPr>
        <xdr:cNvPr id="2" name="Connecteur droit avec flèche 1"/>
        <xdr:cNvCxnSpPr/>
      </xdr:nvCxnSpPr>
      <xdr:spPr>
        <a:xfrm>
          <a:off x="12479083500" y="971550"/>
          <a:ext cx="0" cy="9715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6</xdr:row>
      <xdr:rowOff>19050</xdr:rowOff>
    </xdr:from>
    <xdr:to>
      <xdr:col>5</xdr:col>
      <xdr:colOff>238125</xdr:colOff>
      <xdr:row>9</xdr:row>
      <xdr:rowOff>23550</xdr:rowOff>
    </xdr:to>
    <xdr:cxnSp macro="">
      <xdr:nvCxnSpPr>
        <xdr:cNvPr id="2" name="Connecteur droit avec flèche 1"/>
        <xdr:cNvCxnSpPr/>
      </xdr:nvCxnSpPr>
      <xdr:spPr>
        <a:xfrm>
          <a:off x="12480559875" y="1162050"/>
          <a:ext cx="0" cy="5760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rightToLeft="1" workbookViewId="0">
      <selection activeCell="A11" sqref="A11"/>
    </sheetView>
  </sheetViews>
  <sheetFormatPr baseColWidth="10" defaultRowHeight="15"/>
  <cols>
    <col min="1" max="1" width="42.85546875" customWidth="1"/>
  </cols>
  <sheetData>
    <row r="1" spans="1:8" ht="15.75" thickBot="1"/>
    <row r="2" spans="1:8">
      <c r="A2" s="10" t="s">
        <v>20</v>
      </c>
      <c r="B2" s="15" t="s">
        <v>19</v>
      </c>
    </row>
    <row r="3" spans="1:8" ht="15.75" thickBot="1">
      <c r="A3" s="11" t="s">
        <v>22</v>
      </c>
      <c r="B3" s="18">
        <v>80000</v>
      </c>
    </row>
    <row r="4" spans="1:8" ht="16.5" customHeight="1" thickBot="1">
      <c r="A4" s="12" t="s">
        <v>17</v>
      </c>
      <c r="B4" s="19">
        <v>5000</v>
      </c>
    </row>
    <row r="5" spans="1:8" ht="16.5" customHeight="1">
      <c r="A5" s="13" t="s">
        <v>18</v>
      </c>
      <c r="B5" s="17">
        <v>0</v>
      </c>
    </row>
    <row r="6" spans="1:8" ht="16.5" customHeight="1" thickBot="1">
      <c r="A6" s="14" t="s">
        <v>23</v>
      </c>
      <c r="B6" s="16">
        <f>B3+B4+B5</f>
        <v>85000</v>
      </c>
    </row>
    <row r="7" spans="1:8" ht="16.5" customHeight="1">
      <c r="A7" s="13" t="s">
        <v>21</v>
      </c>
      <c r="B7" s="19">
        <v>7000</v>
      </c>
    </row>
    <row r="8" spans="1:8" ht="16.5" customHeight="1" thickBot="1">
      <c r="A8" s="14" t="s">
        <v>24</v>
      </c>
      <c r="B8" s="30">
        <f>B6+B7</f>
        <v>92000</v>
      </c>
    </row>
    <row r="9" spans="1:8" ht="16.5" customHeight="1"/>
    <row r="10" spans="1:8">
      <c r="A10" s="20" t="s">
        <v>30</v>
      </c>
      <c r="B10" s="21">
        <v>4</v>
      </c>
      <c r="C10" s="23" t="s">
        <v>25</v>
      </c>
    </row>
    <row r="11" spans="1:8">
      <c r="A11" s="22" t="s">
        <v>26</v>
      </c>
      <c r="B11" s="21">
        <f>B6/B10</f>
        <v>21250</v>
      </c>
      <c r="C11" s="2"/>
      <c r="D11" s="2"/>
      <c r="E11" s="2"/>
      <c r="F11" s="2"/>
      <c r="G11" s="2"/>
      <c r="H11" s="2"/>
    </row>
    <row r="12" spans="1:8">
      <c r="A12" s="1"/>
      <c r="B12" s="2"/>
    </row>
    <row r="13" spans="1:8">
      <c r="A13" s="24" t="s">
        <v>28</v>
      </c>
      <c r="B13" s="6"/>
    </row>
    <row r="14" spans="1:8">
      <c r="A14" s="24" t="s">
        <v>27</v>
      </c>
      <c r="B14" s="26">
        <f>1+2+3+4</f>
        <v>10</v>
      </c>
      <c r="C14" s="6"/>
      <c r="D14" s="6"/>
      <c r="E14" s="6"/>
      <c r="F14" s="6"/>
      <c r="G14" s="6"/>
      <c r="H14" s="6"/>
    </row>
    <row r="15" spans="1:8">
      <c r="A15" s="25" t="s">
        <v>29</v>
      </c>
      <c r="B15" s="26">
        <f>B6*B10/B14</f>
        <v>34000</v>
      </c>
      <c r="C15" s="6"/>
      <c r="D15" s="6"/>
      <c r="E15" s="6"/>
      <c r="F15" s="6"/>
      <c r="G15" s="6"/>
      <c r="H15" s="6"/>
    </row>
    <row r="16" spans="1:8">
      <c r="A16" s="25" t="s">
        <v>32</v>
      </c>
      <c r="B16" s="26">
        <f>B6*(B10-1)/B14</f>
        <v>25500</v>
      </c>
    </row>
    <row r="17" spans="1:2">
      <c r="A17" s="25" t="s">
        <v>33</v>
      </c>
      <c r="B17" s="26">
        <f>B6*(B10-2)/B14</f>
        <v>17000</v>
      </c>
    </row>
    <row r="18" spans="1:2">
      <c r="A18" s="25" t="s">
        <v>34</v>
      </c>
      <c r="B18" s="26">
        <f>B6*(B10-3)/B14</f>
        <v>8500</v>
      </c>
    </row>
    <row r="19" spans="1:2">
      <c r="A19" s="25" t="s">
        <v>31</v>
      </c>
      <c r="B19" s="2">
        <f>SUM(B15:B18)</f>
        <v>85000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1"/>
  <sheetViews>
    <sheetView rightToLeft="1" workbookViewId="0">
      <selection activeCell="G11" sqref="G11"/>
    </sheetView>
  </sheetViews>
  <sheetFormatPr baseColWidth="10" defaultRowHeight="15"/>
  <cols>
    <col min="1" max="1" width="25.140625" customWidth="1"/>
    <col min="5" max="5" width="24.42578125" customWidth="1"/>
  </cols>
  <sheetData>
    <row r="2" spans="1:7">
      <c r="B2" s="28" t="s">
        <v>15</v>
      </c>
      <c r="C2" s="28" t="s">
        <v>41</v>
      </c>
      <c r="F2" s="28" t="s">
        <v>16</v>
      </c>
      <c r="G2" s="28" t="s">
        <v>40</v>
      </c>
    </row>
    <row r="3" spans="1:7">
      <c r="A3" s="1" t="s">
        <v>0</v>
      </c>
      <c r="B3" s="2"/>
      <c r="C3" s="9">
        <v>10</v>
      </c>
      <c r="E3" s="1" t="s">
        <v>0</v>
      </c>
      <c r="F3" s="2"/>
      <c r="G3" s="9">
        <v>10</v>
      </c>
    </row>
    <row r="4" spans="1:7">
      <c r="A4" s="1" t="s">
        <v>12</v>
      </c>
      <c r="B4" s="2"/>
      <c r="C4" s="9">
        <v>7</v>
      </c>
      <c r="E4" s="1" t="s">
        <v>12</v>
      </c>
      <c r="F4" s="2"/>
      <c r="G4" s="9">
        <v>7</v>
      </c>
    </row>
    <row r="5" spans="1:7">
      <c r="A5" s="1" t="s">
        <v>2</v>
      </c>
      <c r="B5" s="2"/>
      <c r="C5" s="9">
        <v>2</v>
      </c>
      <c r="E5" s="1" t="s">
        <v>13</v>
      </c>
      <c r="G5">
        <f>G3-G4</f>
        <v>3</v>
      </c>
    </row>
    <row r="6" spans="1:7">
      <c r="A6" s="1" t="s">
        <v>3</v>
      </c>
      <c r="B6" s="2"/>
      <c r="C6">
        <f>C3-C4-C5</f>
        <v>1</v>
      </c>
      <c r="E6" s="27" t="s">
        <v>2</v>
      </c>
      <c r="F6" s="2"/>
      <c r="G6" t="s">
        <v>39</v>
      </c>
    </row>
    <row r="7" spans="1:7">
      <c r="A7" s="27" t="s">
        <v>37</v>
      </c>
      <c r="C7" t="s">
        <v>38</v>
      </c>
      <c r="E7" s="27" t="s">
        <v>37</v>
      </c>
    </row>
    <row r="8" spans="1:7">
      <c r="A8" s="1" t="s">
        <v>4</v>
      </c>
      <c r="B8" s="3">
        <v>0.25</v>
      </c>
      <c r="C8">
        <f>C6*B8</f>
        <v>0.25</v>
      </c>
      <c r="E8" s="1" t="s">
        <v>4</v>
      </c>
      <c r="F8" s="3">
        <v>0.25</v>
      </c>
      <c r="G8">
        <f>G5*F8</f>
        <v>0.75</v>
      </c>
    </row>
    <row r="9" spans="1:7">
      <c r="A9" s="1" t="s">
        <v>5</v>
      </c>
      <c r="B9" s="2"/>
      <c r="C9">
        <f>C6-C8</f>
        <v>0.75</v>
      </c>
      <c r="E9" s="1" t="s">
        <v>5</v>
      </c>
      <c r="F9" s="2"/>
      <c r="G9">
        <f>G5-G8</f>
        <v>2.25</v>
      </c>
    </row>
    <row r="10" spans="1:7">
      <c r="A10" s="1" t="s">
        <v>2</v>
      </c>
      <c r="B10" s="2"/>
      <c r="C10">
        <f>C5</f>
        <v>2</v>
      </c>
      <c r="E10" s="1" t="s">
        <v>14</v>
      </c>
      <c r="F10" s="2"/>
      <c r="G10">
        <f>C5*F8</f>
        <v>0.5</v>
      </c>
    </row>
    <row r="11" spans="1:7">
      <c r="A11" s="1" t="s">
        <v>6</v>
      </c>
      <c r="B11" s="2"/>
      <c r="C11" s="29">
        <f>C9+C10</f>
        <v>2.75</v>
      </c>
      <c r="D11" s="4"/>
      <c r="E11" s="1" t="s">
        <v>6</v>
      </c>
      <c r="F11" s="2"/>
      <c r="G11" s="29">
        <f>G9+G10</f>
        <v>2.75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B9"/>
  <sheetViews>
    <sheetView rightToLeft="1" workbookViewId="0">
      <selection activeCell="B11" sqref="B11"/>
    </sheetView>
  </sheetViews>
  <sheetFormatPr baseColWidth="10" defaultRowHeight="15"/>
  <cols>
    <col min="1" max="1" width="42.5703125" customWidth="1"/>
  </cols>
  <sheetData>
    <row r="2" spans="1:2">
      <c r="A2" s="1" t="s">
        <v>68</v>
      </c>
      <c r="B2" s="40">
        <v>20</v>
      </c>
    </row>
    <row r="3" spans="1:2">
      <c r="A3" s="1" t="s">
        <v>69</v>
      </c>
      <c r="B3" s="3">
        <v>0.8</v>
      </c>
    </row>
    <row r="4" spans="1:2">
      <c r="A4" s="1" t="s">
        <v>4</v>
      </c>
      <c r="B4" s="3">
        <v>0.25</v>
      </c>
    </row>
    <row r="5" spans="1:2">
      <c r="A5" s="5" t="s">
        <v>67</v>
      </c>
      <c r="B5" s="40">
        <v>5</v>
      </c>
    </row>
    <row r="6" spans="1:2">
      <c r="A6" s="8" t="s">
        <v>56</v>
      </c>
      <c r="B6" s="2">
        <f>B2*(1-B3)</f>
        <v>3.9999999999999991</v>
      </c>
    </row>
    <row r="7" spans="1:2">
      <c r="A7" s="1" t="s">
        <v>52</v>
      </c>
      <c r="B7" s="2">
        <f>B5-B6</f>
        <v>1.0000000000000009</v>
      </c>
    </row>
    <row r="8" spans="1:2">
      <c r="A8" s="5" t="s">
        <v>70</v>
      </c>
      <c r="B8" s="2">
        <f>B7*B4</f>
        <v>0.25000000000000022</v>
      </c>
    </row>
    <row r="9" spans="1:2">
      <c r="A9" s="1" t="s">
        <v>71</v>
      </c>
      <c r="B9" s="39">
        <f>B5-B8</f>
        <v>4.75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14"/>
  <sheetViews>
    <sheetView rightToLeft="1" workbookViewId="0">
      <selection activeCell="A7" sqref="A7:B7"/>
    </sheetView>
  </sheetViews>
  <sheetFormatPr baseColWidth="10" defaultRowHeight="15"/>
  <cols>
    <col min="1" max="1" width="41.85546875" customWidth="1"/>
    <col min="5" max="5" width="11.42578125" customWidth="1"/>
  </cols>
  <sheetData>
    <row r="2" spans="1:6">
      <c r="C2" t="s">
        <v>43</v>
      </c>
      <c r="D2" t="s">
        <v>44</v>
      </c>
      <c r="F2" t="s">
        <v>45</v>
      </c>
    </row>
    <row r="3" spans="1:6">
      <c r="A3" s="1" t="s">
        <v>35</v>
      </c>
      <c r="B3" s="2"/>
      <c r="C3" s="9">
        <v>10000</v>
      </c>
      <c r="D3">
        <v>11000</v>
      </c>
      <c r="F3">
        <f>D3-C3</f>
        <v>1000</v>
      </c>
    </row>
    <row r="4" spans="1:6">
      <c r="A4" s="1" t="s">
        <v>36</v>
      </c>
      <c r="B4" s="2"/>
      <c r="C4" s="9">
        <v>7000</v>
      </c>
      <c r="D4">
        <v>5000</v>
      </c>
      <c r="F4">
        <f>D4-C4</f>
        <v>-2000</v>
      </c>
    </row>
    <row r="5" spans="1:6">
      <c r="A5" s="1" t="s">
        <v>2</v>
      </c>
      <c r="B5" s="2"/>
      <c r="C5" s="9">
        <v>500</v>
      </c>
      <c r="D5">
        <v>900</v>
      </c>
      <c r="F5">
        <f>D5-C5</f>
        <v>400</v>
      </c>
    </row>
    <row r="6" spans="1:6">
      <c r="A6" s="1" t="s">
        <v>3</v>
      </c>
      <c r="B6" s="2"/>
      <c r="C6">
        <f>C3-C4-C5</f>
        <v>2500</v>
      </c>
      <c r="D6">
        <f>D3-D4-D5</f>
        <v>5100</v>
      </c>
      <c r="F6">
        <f>F3-F4-F5</f>
        <v>2600</v>
      </c>
    </row>
    <row r="7" spans="1:6">
      <c r="A7" s="1" t="s">
        <v>4</v>
      </c>
      <c r="B7" s="3">
        <v>0.25</v>
      </c>
      <c r="C7">
        <f>C6*B7</f>
        <v>625</v>
      </c>
      <c r="D7">
        <f>D6*B7</f>
        <v>1275</v>
      </c>
      <c r="F7">
        <f>F6*B7</f>
        <v>650</v>
      </c>
    </row>
    <row r="8" spans="1:6">
      <c r="A8" s="1" t="s">
        <v>5</v>
      </c>
      <c r="B8" s="2"/>
      <c r="C8">
        <f>C6-C7</f>
        <v>1875</v>
      </c>
      <c r="D8">
        <f>D6-D7</f>
        <v>3825</v>
      </c>
      <c r="F8">
        <f>F6-F7</f>
        <v>1950</v>
      </c>
    </row>
    <row r="9" spans="1:6">
      <c r="A9" s="27" t="s">
        <v>42</v>
      </c>
      <c r="C9" t="s">
        <v>38</v>
      </c>
    </row>
    <row r="10" spans="1:6">
      <c r="A10" s="1" t="s">
        <v>2</v>
      </c>
      <c r="B10" s="2"/>
      <c r="C10" s="31">
        <f>C5</f>
        <v>500</v>
      </c>
      <c r="D10" s="31">
        <f>D5</f>
        <v>900</v>
      </c>
      <c r="F10">
        <f>F5</f>
        <v>400</v>
      </c>
    </row>
    <row r="11" spans="1:6">
      <c r="A11" s="1" t="s">
        <v>6</v>
      </c>
      <c r="B11" s="2"/>
      <c r="C11" s="32">
        <f>C8+C10</f>
        <v>2375</v>
      </c>
      <c r="D11" s="32">
        <f>D8+D10</f>
        <v>4725</v>
      </c>
      <c r="F11" s="29">
        <f>F8+F10</f>
        <v>2350</v>
      </c>
    </row>
    <row r="14" spans="1:6">
      <c r="B14" s="33" t="s">
        <v>46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G14"/>
  <sheetViews>
    <sheetView rightToLeft="1" workbookViewId="0">
      <selection activeCell="E18" sqref="E18"/>
    </sheetView>
  </sheetViews>
  <sheetFormatPr baseColWidth="10" defaultRowHeight="15"/>
  <cols>
    <col min="1" max="1" width="45.28515625" customWidth="1"/>
    <col min="5" max="5" width="41.7109375" customWidth="1"/>
  </cols>
  <sheetData>
    <row r="2" spans="1:7">
      <c r="B2" s="35" t="s">
        <v>15</v>
      </c>
      <c r="F2" s="35" t="s">
        <v>16</v>
      </c>
    </row>
    <row r="3" spans="1:7">
      <c r="A3" s="1" t="s">
        <v>4</v>
      </c>
      <c r="B3" s="3">
        <v>0.25</v>
      </c>
      <c r="E3" s="1" t="s">
        <v>4</v>
      </c>
      <c r="F3" s="3">
        <v>0.25</v>
      </c>
    </row>
    <row r="4" spans="1:7">
      <c r="A4" s="5" t="s">
        <v>50</v>
      </c>
      <c r="B4" s="40">
        <v>7500</v>
      </c>
      <c r="E4" s="5" t="s">
        <v>50</v>
      </c>
      <c r="F4" s="40">
        <v>7500</v>
      </c>
    </row>
    <row r="5" spans="1:7">
      <c r="A5" s="1" t="s">
        <v>49</v>
      </c>
      <c r="B5" s="40">
        <v>15</v>
      </c>
      <c r="C5" t="s">
        <v>54</v>
      </c>
      <c r="E5" s="1" t="s">
        <v>49</v>
      </c>
      <c r="F5" s="40">
        <v>15</v>
      </c>
      <c r="G5" t="s">
        <v>54</v>
      </c>
    </row>
    <row r="6" spans="1:7">
      <c r="A6" s="8" t="s">
        <v>53</v>
      </c>
      <c r="B6" s="40">
        <v>5</v>
      </c>
      <c r="C6" t="s">
        <v>55</v>
      </c>
      <c r="E6" s="8" t="s">
        <v>53</v>
      </c>
      <c r="F6" s="40">
        <v>5</v>
      </c>
      <c r="G6" t="s">
        <v>55</v>
      </c>
    </row>
    <row r="7" spans="1:7">
      <c r="A7" s="1" t="s">
        <v>51</v>
      </c>
      <c r="B7" s="2">
        <f>B4/B5</f>
        <v>500</v>
      </c>
      <c r="E7" s="1" t="s">
        <v>51</v>
      </c>
      <c r="F7" s="2">
        <f>F4/F5</f>
        <v>500</v>
      </c>
    </row>
    <row r="8" spans="1:7">
      <c r="A8" s="5" t="s">
        <v>48</v>
      </c>
      <c r="B8" s="40">
        <v>12000</v>
      </c>
      <c r="E8" s="5" t="s">
        <v>48</v>
      </c>
      <c r="F8" s="40">
        <v>12000</v>
      </c>
    </row>
    <row r="9" spans="1:7">
      <c r="A9" s="5" t="s">
        <v>47</v>
      </c>
      <c r="B9" s="40">
        <v>1000</v>
      </c>
      <c r="E9" s="5" t="s">
        <v>47</v>
      </c>
      <c r="F9" s="40">
        <v>1000</v>
      </c>
    </row>
    <row r="10" spans="1:7">
      <c r="A10" s="8" t="s">
        <v>56</v>
      </c>
      <c r="B10" s="2">
        <f>B4-(B6*B7)</f>
        <v>5000</v>
      </c>
      <c r="E10" s="8" t="s">
        <v>56</v>
      </c>
      <c r="F10" s="2">
        <f>F4-(F6*F7)</f>
        <v>5000</v>
      </c>
    </row>
    <row r="11" spans="1:7">
      <c r="A11" s="1" t="s">
        <v>52</v>
      </c>
      <c r="B11" s="2">
        <f>B9-B10</f>
        <v>-4000</v>
      </c>
      <c r="E11" s="1" t="s">
        <v>52</v>
      </c>
      <c r="F11" s="2">
        <f>F9-F10</f>
        <v>-4000</v>
      </c>
    </row>
    <row r="12" spans="1:7">
      <c r="A12" s="5" t="s">
        <v>57</v>
      </c>
      <c r="B12" s="2">
        <f>B3*B11</f>
        <v>-1000</v>
      </c>
      <c r="E12" s="5" t="s">
        <v>57</v>
      </c>
      <c r="F12" s="2">
        <f>F3*F11</f>
        <v>-1000</v>
      </c>
    </row>
    <row r="13" spans="1:7">
      <c r="A13" s="7"/>
      <c r="B13" s="2"/>
      <c r="E13" s="7" t="s">
        <v>10</v>
      </c>
      <c r="F13" s="2">
        <f>F9-F12</f>
        <v>2000</v>
      </c>
    </row>
    <row r="14" spans="1:7">
      <c r="A14" s="1" t="s">
        <v>11</v>
      </c>
      <c r="B14" s="34">
        <f>B8-B9+B12</f>
        <v>10000</v>
      </c>
      <c r="E14" s="1" t="s">
        <v>11</v>
      </c>
      <c r="F14" s="34">
        <f>F8-F13</f>
        <v>10000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H21"/>
  <sheetViews>
    <sheetView rightToLeft="1" workbookViewId="0">
      <selection activeCell="A3" sqref="A3:H21"/>
    </sheetView>
  </sheetViews>
  <sheetFormatPr baseColWidth="10" defaultRowHeight="15"/>
  <cols>
    <col min="1" max="1" width="35.85546875" customWidth="1"/>
  </cols>
  <sheetData>
    <row r="3" spans="1:8">
      <c r="A3" s="1" t="s">
        <v>60</v>
      </c>
      <c r="B3" s="36">
        <v>24000</v>
      </c>
      <c r="C3" t="s">
        <v>62</v>
      </c>
    </row>
    <row r="4" spans="1:8">
      <c r="A4" s="1" t="s">
        <v>61</v>
      </c>
      <c r="B4" s="9">
        <v>5</v>
      </c>
      <c r="C4" t="s">
        <v>55</v>
      </c>
    </row>
    <row r="5" spans="1:8">
      <c r="A5" s="1" t="s">
        <v>27</v>
      </c>
      <c r="B5" s="37">
        <f>C7+D7+E7+F7+G7</f>
        <v>15</v>
      </c>
      <c r="H5" t="s">
        <v>66</v>
      </c>
    </row>
    <row r="6" spans="1:8">
      <c r="A6" s="1" t="s">
        <v>63</v>
      </c>
      <c r="B6" s="9">
        <v>90</v>
      </c>
      <c r="C6" t="s">
        <v>64</v>
      </c>
    </row>
    <row r="7" spans="1:8">
      <c r="B7">
        <v>0</v>
      </c>
      <c r="C7">
        <v>1</v>
      </c>
      <c r="D7">
        <v>2</v>
      </c>
      <c r="E7">
        <v>3</v>
      </c>
      <c r="F7">
        <v>4</v>
      </c>
      <c r="G7">
        <v>5</v>
      </c>
    </row>
    <row r="8" spans="1:8">
      <c r="A8" s="1" t="s">
        <v>0</v>
      </c>
      <c r="B8" s="2"/>
      <c r="C8" s="9">
        <v>8800</v>
      </c>
      <c r="D8" s="9">
        <v>10600</v>
      </c>
      <c r="E8" s="9">
        <v>11200</v>
      </c>
      <c r="F8" s="9">
        <v>13600</v>
      </c>
      <c r="G8" s="9">
        <v>15800</v>
      </c>
    </row>
    <row r="9" spans="1:8">
      <c r="A9" s="1" t="s">
        <v>58</v>
      </c>
      <c r="B9" s="2"/>
      <c r="C9" s="9">
        <v>400</v>
      </c>
      <c r="D9" s="9">
        <v>700</v>
      </c>
      <c r="E9" s="9">
        <v>1000</v>
      </c>
      <c r="F9" s="9">
        <v>1100</v>
      </c>
      <c r="G9" s="9">
        <v>1200</v>
      </c>
    </row>
    <row r="10" spans="1:8">
      <c r="A10" s="1" t="s">
        <v>59</v>
      </c>
      <c r="B10" s="2"/>
      <c r="C10" s="9">
        <v>1000</v>
      </c>
      <c r="D10" s="9">
        <v>1300</v>
      </c>
      <c r="E10" s="9">
        <v>1900</v>
      </c>
      <c r="F10" s="9">
        <v>2000</v>
      </c>
      <c r="G10" s="9">
        <v>2300</v>
      </c>
    </row>
    <row r="11" spans="1:8">
      <c r="A11" s="1" t="s">
        <v>2</v>
      </c>
      <c r="B11" s="2"/>
      <c r="C11">
        <f>B3*G7/B5</f>
        <v>8000</v>
      </c>
      <c r="D11">
        <f>B3*F7/B5</f>
        <v>6400</v>
      </c>
      <c r="E11">
        <f>B3*E7/B5</f>
        <v>4800</v>
      </c>
      <c r="F11">
        <f>B3*D7/B5</f>
        <v>3200</v>
      </c>
      <c r="G11">
        <f>B3*C7/B5</f>
        <v>1600</v>
      </c>
      <c r="H11">
        <f>SUM(C11:G11)</f>
        <v>24000</v>
      </c>
    </row>
    <row r="12" spans="1:8">
      <c r="A12" s="1" t="s">
        <v>3</v>
      </c>
      <c r="B12" s="2"/>
      <c r="C12">
        <f>C8-C9-C10-C11</f>
        <v>-600</v>
      </c>
      <c r="D12">
        <f>D8-D9-D10-D11</f>
        <v>2200</v>
      </c>
      <c r="E12">
        <f>E8-E9-E10-E11</f>
        <v>3500</v>
      </c>
      <c r="F12">
        <f>F8-F9-F10-F11</f>
        <v>7300</v>
      </c>
      <c r="G12">
        <f>G8-G9-G10-G11</f>
        <v>10700</v>
      </c>
    </row>
    <row r="13" spans="1:8">
      <c r="A13" s="1" t="s">
        <v>4</v>
      </c>
      <c r="B13" s="3">
        <v>0.25</v>
      </c>
      <c r="C13">
        <f>C12*B13</f>
        <v>-150</v>
      </c>
      <c r="D13">
        <f>D12*B13</f>
        <v>550</v>
      </c>
      <c r="E13">
        <f>E12*B13</f>
        <v>875</v>
      </c>
      <c r="F13">
        <f>F12*B13</f>
        <v>1825</v>
      </c>
      <c r="G13">
        <f>G12*B13</f>
        <v>2675</v>
      </c>
    </row>
    <row r="14" spans="1:8">
      <c r="A14" s="1" t="s">
        <v>5</v>
      </c>
      <c r="B14" s="2"/>
      <c r="C14">
        <f>C12-C13</f>
        <v>-450</v>
      </c>
      <c r="D14">
        <f>D12-D13</f>
        <v>1650</v>
      </c>
      <c r="E14">
        <f>E12-E13</f>
        <v>2625</v>
      </c>
      <c r="F14">
        <f>F12-F13</f>
        <v>5475</v>
      </c>
      <c r="G14">
        <f>G12-G13</f>
        <v>8025</v>
      </c>
    </row>
    <row r="15" spans="1:8">
      <c r="A15" s="1" t="s">
        <v>2</v>
      </c>
      <c r="B15" s="2"/>
      <c r="C15">
        <f>C11</f>
        <v>8000</v>
      </c>
      <c r="D15">
        <f>D11</f>
        <v>6400</v>
      </c>
      <c r="E15">
        <f>E11</f>
        <v>4800</v>
      </c>
      <c r="F15">
        <f>F11</f>
        <v>3200</v>
      </c>
      <c r="G15">
        <f>G11</f>
        <v>1600</v>
      </c>
    </row>
    <row r="16" spans="1:8">
      <c r="A16" s="1" t="s">
        <v>6</v>
      </c>
      <c r="B16" s="2"/>
      <c r="C16" s="4">
        <f>C14+C15</f>
        <v>7550</v>
      </c>
      <c r="D16" s="4">
        <f>D14+D15</f>
        <v>8050</v>
      </c>
      <c r="E16" s="4">
        <f>E14+E15</f>
        <v>7425</v>
      </c>
      <c r="F16" s="4">
        <f>F14+F15</f>
        <v>8675</v>
      </c>
      <c r="G16" s="4">
        <f>G14+G15</f>
        <v>9625</v>
      </c>
    </row>
    <row r="17" spans="1:7">
      <c r="A17" s="1" t="s">
        <v>7</v>
      </c>
      <c r="B17">
        <f>C8*B6/360</f>
        <v>2200</v>
      </c>
      <c r="C17">
        <f>D8*B6/360</f>
        <v>2650</v>
      </c>
      <c r="D17">
        <f>E8*B6/360</f>
        <v>2800</v>
      </c>
      <c r="E17">
        <f>F8*B6/360</f>
        <v>3400</v>
      </c>
      <c r="F17">
        <f>G8*B6/360</f>
        <v>3950</v>
      </c>
    </row>
    <row r="18" spans="1:7">
      <c r="A18" s="1" t="s">
        <v>8</v>
      </c>
      <c r="B18">
        <f>B17</f>
        <v>2200</v>
      </c>
      <c r="C18">
        <f>C17-B17</f>
        <v>450</v>
      </c>
      <c r="D18">
        <f>D17-C17</f>
        <v>150</v>
      </c>
      <c r="E18">
        <f>E17-D17</f>
        <v>600</v>
      </c>
      <c r="F18">
        <f>F17-E17</f>
        <v>550</v>
      </c>
      <c r="G18">
        <f>G17-F17</f>
        <v>-3950</v>
      </c>
    </row>
    <row r="19" spans="1:7">
      <c r="A19" s="5" t="s">
        <v>65</v>
      </c>
      <c r="G19" s="9">
        <v>2000</v>
      </c>
    </row>
    <row r="20" spans="1:7">
      <c r="A20" s="5" t="s">
        <v>9</v>
      </c>
      <c r="G20">
        <f>(G19-(B3-H11))*B13</f>
        <v>500</v>
      </c>
    </row>
    <row r="21" spans="1:7">
      <c r="A21" s="1" t="s">
        <v>11</v>
      </c>
      <c r="B21" s="29">
        <f>-B3-B18</f>
        <v>-26200</v>
      </c>
      <c r="C21" s="29">
        <f>C16-C18</f>
        <v>7100</v>
      </c>
      <c r="D21" s="29">
        <f>D16-D18</f>
        <v>7900</v>
      </c>
      <c r="E21" s="29">
        <f>E16-E18</f>
        <v>6825</v>
      </c>
      <c r="F21" s="29">
        <f>F16-F18</f>
        <v>8125</v>
      </c>
      <c r="G21" s="29">
        <f>G16-G18+G19-G20</f>
        <v>15075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H19"/>
  <sheetViews>
    <sheetView rightToLeft="1" workbookViewId="0">
      <selection activeCell="A8" sqref="A8"/>
    </sheetView>
  </sheetViews>
  <sheetFormatPr baseColWidth="10" defaultRowHeight="15"/>
  <cols>
    <col min="1" max="1" width="56.42578125" customWidth="1"/>
  </cols>
  <sheetData>
    <row r="2" spans="1:8">
      <c r="A2" s="1" t="s">
        <v>72</v>
      </c>
      <c r="B2" s="9">
        <v>900</v>
      </c>
    </row>
    <row r="3" spans="1:8">
      <c r="A3" s="1" t="s">
        <v>73</v>
      </c>
      <c r="B3">
        <v>5</v>
      </c>
      <c r="C3" t="s">
        <v>55</v>
      </c>
      <c r="G3" s="1" t="s">
        <v>78</v>
      </c>
      <c r="H3" t="s">
        <v>77</v>
      </c>
    </row>
    <row r="4" spans="1:8">
      <c r="A4" s="1" t="s">
        <v>74</v>
      </c>
      <c r="B4" s="38">
        <v>0.2</v>
      </c>
    </row>
    <row r="5" spans="1:8">
      <c r="B5">
        <v>0</v>
      </c>
      <c r="C5">
        <v>1</v>
      </c>
      <c r="D5">
        <v>2</v>
      </c>
      <c r="E5">
        <v>3</v>
      </c>
      <c r="F5">
        <v>4</v>
      </c>
      <c r="G5">
        <v>5</v>
      </c>
    </row>
    <row r="6" spans="1:8">
      <c r="A6" s="1" t="s">
        <v>0</v>
      </c>
      <c r="B6" s="2"/>
      <c r="C6" s="9">
        <v>1000</v>
      </c>
      <c r="D6" s="9">
        <v>1100</v>
      </c>
      <c r="E6" s="9">
        <v>1200</v>
      </c>
      <c r="F6" s="9">
        <f>E6</f>
        <v>1200</v>
      </c>
      <c r="G6" s="9">
        <f>F6</f>
        <v>1200</v>
      </c>
    </row>
    <row r="7" spans="1:8">
      <c r="A7" s="1" t="s">
        <v>1</v>
      </c>
      <c r="B7" s="2"/>
      <c r="C7" s="9">
        <v>400</v>
      </c>
      <c r="D7" s="9">
        <v>440</v>
      </c>
      <c r="E7" s="9">
        <v>480</v>
      </c>
      <c r="F7" s="9">
        <f>E7</f>
        <v>480</v>
      </c>
      <c r="G7" s="9">
        <f>F7</f>
        <v>480</v>
      </c>
    </row>
    <row r="8" spans="1:8">
      <c r="A8" s="1" t="s">
        <v>75</v>
      </c>
      <c r="B8" s="2"/>
      <c r="C8" s="9">
        <v>340</v>
      </c>
      <c r="D8" s="9">
        <f>C8</f>
        <v>340</v>
      </c>
      <c r="E8" s="9">
        <f t="shared" ref="E8:G8" si="0">D8</f>
        <v>340</v>
      </c>
      <c r="F8" s="9">
        <f t="shared" si="0"/>
        <v>340</v>
      </c>
      <c r="G8" s="9">
        <f t="shared" si="0"/>
        <v>340</v>
      </c>
    </row>
    <row r="9" spans="1:8">
      <c r="A9" s="1" t="s">
        <v>2</v>
      </c>
      <c r="B9" s="2"/>
      <c r="C9">
        <f>B2/B3</f>
        <v>180</v>
      </c>
      <c r="D9">
        <f>C9</f>
        <v>180</v>
      </c>
      <c r="E9">
        <f t="shared" ref="E9:G9" si="1">D9</f>
        <v>180</v>
      </c>
      <c r="F9">
        <f t="shared" si="1"/>
        <v>180</v>
      </c>
      <c r="G9">
        <f t="shared" si="1"/>
        <v>180</v>
      </c>
      <c r="H9">
        <f>SUM(C9:G9)</f>
        <v>900</v>
      </c>
    </row>
    <row r="10" spans="1:8">
      <c r="A10" s="1" t="s">
        <v>3</v>
      </c>
      <c r="B10" s="2"/>
      <c r="C10">
        <f>C6-C7-C8-C9</f>
        <v>80</v>
      </c>
      <c r="D10">
        <f>D6-D7-D8-D9</f>
        <v>140</v>
      </c>
      <c r="E10">
        <f>E6-E7-E8-E9</f>
        <v>200</v>
      </c>
      <c r="F10">
        <f>F6-F7-F8-F9</f>
        <v>200</v>
      </c>
      <c r="G10">
        <f>G6-G7-G8-G9</f>
        <v>200</v>
      </c>
    </row>
    <row r="11" spans="1:8">
      <c r="A11" s="1" t="s">
        <v>4</v>
      </c>
      <c r="B11" s="3">
        <v>0.25</v>
      </c>
      <c r="C11">
        <f>C10*B11</f>
        <v>20</v>
      </c>
      <c r="D11">
        <f>D10*B11</f>
        <v>35</v>
      </c>
      <c r="E11">
        <f>E10*B11</f>
        <v>50</v>
      </c>
      <c r="F11">
        <f>F10*B11</f>
        <v>50</v>
      </c>
      <c r="G11">
        <f>G10*B11</f>
        <v>50</v>
      </c>
    </row>
    <row r="12" spans="1:8">
      <c r="A12" s="1" t="s">
        <v>5</v>
      </c>
      <c r="B12" s="2"/>
      <c r="C12">
        <f>C10-C11</f>
        <v>60</v>
      </c>
      <c r="D12">
        <f>D10-D11</f>
        <v>105</v>
      </c>
      <c r="E12">
        <f>E10-E11</f>
        <v>150</v>
      </c>
      <c r="F12">
        <f>F10-F11</f>
        <v>150</v>
      </c>
      <c r="G12">
        <f>G10-G11</f>
        <v>150</v>
      </c>
    </row>
    <row r="13" spans="1:8">
      <c r="A13" s="1" t="s">
        <v>2</v>
      </c>
      <c r="B13" s="2"/>
      <c r="C13">
        <f>C9</f>
        <v>180</v>
      </c>
      <c r="D13">
        <f>D9</f>
        <v>180</v>
      </c>
      <c r="E13">
        <f>E9</f>
        <v>180</v>
      </c>
      <c r="F13">
        <f>F9</f>
        <v>180</v>
      </c>
      <c r="G13">
        <f>G9</f>
        <v>180</v>
      </c>
    </row>
    <row r="14" spans="1:8">
      <c r="A14" s="1" t="s">
        <v>6</v>
      </c>
      <c r="B14" s="2"/>
      <c r="C14" s="4">
        <f>C12+C13</f>
        <v>240</v>
      </c>
      <c r="D14" s="4">
        <f>D12+D13</f>
        <v>285</v>
      </c>
      <c r="E14" s="4">
        <f>E12+E13</f>
        <v>330</v>
      </c>
      <c r="F14" s="4">
        <f>F12+F13</f>
        <v>330</v>
      </c>
      <c r="G14" s="4">
        <f>G12+G13</f>
        <v>330</v>
      </c>
    </row>
    <row r="15" spans="1:8">
      <c r="A15" s="1" t="s">
        <v>7</v>
      </c>
      <c r="B15">
        <f>C6*B4</f>
        <v>200</v>
      </c>
      <c r="C15">
        <f>D6*B4</f>
        <v>220</v>
      </c>
      <c r="D15">
        <f>E6*B4</f>
        <v>240</v>
      </c>
      <c r="E15">
        <f>F6*B4</f>
        <v>240</v>
      </c>
      <c r="F15">
        <f>G6*B4</f>
        <v>240</v>
      </c>
    </row>
    <row r="16" spans="1:8">
      <c r="A16" s="1" t="s">
        <v>8</v>
      </c>
      <c r="B16">
        <f>B15</f>
        <v>200</v>
      </c>
      <c r="C16">
        <f>C15-B15</f>
        <v>20</v>
      </c>
      <c r="D16">
        <f>D15-C15</f>
        <v>20</v>
      </c>
      <c r="E16">
        <f>E15-D15</f>
        <v>0</v>
      </c>
      <c r="F16">
        <f>F15-E15</f>
        <v>0</v>
      </c>
      <c r="G16">
        <f>G15-F15</f>
        <v>-240</v>
      </c>
    </row>
    <row r="17" spans="1:7">
      <c r="A17" s="5" t="s">
        <v>76</v>
      </c>
      <c r="G17" s="9">
        <v>80</v>
      </c>
    </row>
    <row r="18" spans="1:7">
      <c r="A18" s="5" t="s">
        <v>9</v>
      </c>
      <c r="G18">
        <f>(G17-(B2-H9))*B11</f>
        <v>20</v>
      </c>
    </row>
    <row r="19" spans="1:7">
      <c r="A19" s="1" t="s">
        <v>11</v>
      </c>
      <c r="B19" s="29">
        <f>-B2-B16</f>
        <v>-1100</v>
      </c>
      <c r="C19" s="29">
        <f>C14-C16</f>
        <v>220</v>
      </c>
      <c r="D19" s="29">
        <f>D14-D16</f>
        <v>265</v>
      </c>
      <c r="E19" s="29">
        <f>E14-E16</f>
        <v>330</v>
      </c>
      <c r="F19" s="29">
        <f>F14-F16</f>
        <v>330</v>
      </c>
      <c r="G19" s="29">
        <f>G14-G16+G17-G18</f>
        <v>630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F20"/>
  <sheetViews>
    <sheetView rightToLeft="1" tabSelected="1" workbookViewId="0">
      <selection activeCell="F15" sqref="F15"/>
    </sheetView>
  </sheetViews>
  <sheetFormatPr baseColWidth="10" defaultRowHeight="15"/>
  <cols>
    <col min="1" max="1" width="45.42578125" customWidth="1"/>
  </cols>
  <sheetData>
    <row r="2" spans="1:6">
      <c r="A2" s="1" t="s">
        <v>79</v>
      </c>
      <c r="B2" s="9">
        <v>108000</v>
      </c>
    </row>
    <row r="3" spans="1:6">
      <c r="A3" s="1" t="s">
        <v>80</v>
      </c>
      <c r="B3" s="36">
        <v>12600</v>
      </c>
      <c r="C3" t="s">
        <v>81</v>
      </c>
    </row>
    <row r="4" spans="1:6">
      <c r="A4" s="1" t="s">
        <v>82</v>
      </c>
      <c r="B4">
        <f>B2+B3</f>
        <v>120600</v>
      </c>
    </row>
    <row r="5" spans="1:6">
      <c r="A5" s="1" t="s">
        <v>84</v>
      </c>
      <c r="B5" s="9">
        <v>3</v>
      </c>
      <c r="C5" t="s">
        <v>55</v>
      </c>
    </row>
    <row r="6" spans="1:6">
      <c r="A6" s="1" t="s">
        <v>27</v>
      </c>
      <c r="B6" s="37">
        <f>C7+D7+E7</f>
        <v>6</v>
      </c>
      <c r="F6" t="s">
        <v>66</v>
      </c>
    </row>
    <row r="7" spans="1:6">
      <c r="B7">
        <v>0</v>
      </c>
      <c r="C7">
        <v>1</v>
      </c>
      <c r="D7">
        <v>2</v>
      </c>
      <c r="E7">
        <v>3</v>
      </c>
    </row>
    <row r="8" spans="1:6">
      <c r="A8" s="1" t="s">
        <v>85</v>
      </c>
      <c r="B8" s="2"/>
      <c r="C8" s="9">
        <v>0</v>
      </c>
      <c r="D8" s="9">
        <v>0</v>
      </c>
      <c r="E8" s="9">
        <v>0</v>
      </c>
    </row>
    <row r="9" spans="1:6">
      <c r="A9" s="1" t="s">
        <v>86</v>
      </c>
      <c r="B9" s="2"/>
      <c r="C9" s="9">
        <v>-44000</v>
      </c>
      <c r="D9" s="9">
        <f>C9</f>
        <v>-44000</v>
      </c>
      <c r="E9" s="9">
        <f>D9</f>
        <v>-44000</v>
      </c>
    </row>
    <row r="10" spans="1:6">
      <c r="A10" s="1" t="s">
        <v>2</v>
      </c>
      <c r="B10" s="2"/>
      <c r="C10">
        <f>B4*E7/B6</f>
        <v>60300</v>
      </c>
      <c r="D10">
        <f>B4*D7/B6</f>
        <v>40200</v>
      </c>
      <c r="E10">
        <f>B4*C7/B6</f>
        <v>20100</v>
      </c>
      <c r="F10">
        <f>SUM(C10:E10)</f>
        <v>120600</v>
      </c>
    </row>
    <row r="11" spans="1:6">
      <c r="A11" s="1" t="s">
        <v>87</v>
      </c>
      <c r="B11" s="2"/>
      <c r="C11">
        <f>C8-C9-C10</f>
        <v>-16300</v>
      </c>
      <c r="D11">
        <f t="shared" ref="D11:E11" si="0">D8-D9-D10</f>
        <v>3800</v>
      </c>
      <c r="E11">
        <f t="shared" si="0"/>
        <v>23900</v>
      </c>
    </row>
    <row r="12" spans="1:6">
      <c r="A12" s="1" t="s">
        <v>4</v>
      </c>
      <c r="B12" s="3">
        <v>0.25</v>
      </c>
      <c r="C12">
        <f>C11*B12</f>
        <v>-4075</v>
      </c>
      <c r="D12">
        <f>D11*B12</f>
        <v>950</v>
      </c>
      <c r="E12">
        <f>E11*B12</f>
        <v>5975</v>
      </c>
    </row>
    <row r="13" spans="1:6">
      <c r="A13" s="1" t="s">
        <v>5</v>
      </c>
      <c r="B13" s="2"/>
      <c r="C13">
        <f>C11-C12</f>
        <v>-12225</v>
      </c>
      <c r="D13">
        <f>D11-D12</f>
        <v>2850</v>
      </c>
      <c r="E13">
        <f>E11-E12</f>
        <v>17925</v>
      </c>
    </row>
    <row r="14" spans="1:6">
      <c r="A14" s="1" t="s">
        <v>2</v>
      </c>
      <c r="B14" s="2"/>
      <c r="C14">
        <f>C10</f>
        <v>60300</v>
      </c>
      <c r="D14">
        <f>D10</f>
        <v>40200</v>
      </c>
      <c r="E14">
        <f>E10</f>
        <v>20100</v>
      </c>
    </row>
    <row r="15" spans="1:6">
      <c r="A15" s="1" t="s">
        <v>6</v>
      </c>
      <c r="B15" s="2"/>
      <c r="C15" s="4">
        <f>C13+C14</f>
        <v>48075</v>
      </c>
      <c r="D15" s="4">
        <f>D13+D14</f>
        <v>43050</v>
      </c>
      <c r="E15" s="4">
        <f>E13+E14</f>
        <v>38025</v>
      </c>
    </row>
    <row r="16" spans="1:6">
      <c r="A16" s="1" t="s">
        <v>7</v>
      </c>
      <c r="B16" s="9">
        <v>5500</v>
      </c>
      <c r="C16">
        <f>B16</f>
        <v>5500</v>
      </c>
      <c r="D16">
        <f>C16</f>
        <v>5500</v>
      </c>
    </row>
    <row r="17" spans="1:5">
      <c r="A17" s="1" t="s">
        <v>8</v>
      </c>
      <c r="B17">
        <f>B16</f>
        <v>5500</v>
      </c>
      <c r="C17">
        <f>C16-B16</f>
        <v>0</v>
      </c>
      <c r="D17">
        <f>D16-C16</f>
        <v>0</v>
      </c>
      <c r="E17">
        <f>E16-D16</f>
        <v>-5500</v>
      </c>
    </row>
    <row r="18" spans="1:5">
      <c r="A18" s="5" t="s">
        <v>83</v>
      </c>
      <c r="E18" s="9">
        <v>65000</v>
      </c>
    </row>
    <row r="19" spans="1:5">
      <c r="A19" s="5" t="s">
        <v>9</v>
      </c>
      <c r="E19">
        <f>(E18-(B4-F10))*B12</f>
        <v>16250</v>
      </c>
    </row>
    <row r="20" spans="1:5">
      <c r="A20" s="1" t="s">
        <v>11</v>
      </c>
      <c r="B20" s="29">
        <f>-B4-B17</f>
        <v>-126100</v>
      </c>
      <c r="C20" s="29">
        <f>C15-C17</f>
        <v>48075</v>
      </c>
      <c r="D20" s="29">
        <f>D15-D17</f>
        <v>43050</v>
      </c>
      <c r="E20" s="29">
        <f>E15-E17+E18-E19</f>
        <v>92275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تطبيق 1-1</vt:lpstr>
      <vt:lpstr>تطبيق 1-2</vt:lpstr>
      <vt:lpstr>تطبيق 1-3</vt:lpstr>
      <vt:lpstr>تطبيق 1-4</vt:lpstr>
      <vt:lpstr>تطبيق 1-5</vt:lpstr>
      <vt:lpstr>تطبيق 1-6</vt:lpstr>
      <vt:lpstr>تطبيق 1-7</vt:lpstr>
      <vt:lpstr>تطبيق 1-8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2021-02-23T09:52:40Z</dcterms:created>
  <dcterms:modified xsi:type="dcterms:W3CDTF">2021-02-23T22:49:56Z</dcterms:modified>
</cp:coreProperties>
</file>