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0" windowWidth="18990" windowHeight="6630"/>
  </bookViews>
  <sheets>
    <sheet name="التمرين2-1" sheetId="2" r:id="rId1"/>
    <sheet name="التمرين2-2" sheetId="3" r:id="rId2"/>
    <sheet name="التمرين2-3" sheetId="5" r:id="rId3"/>
    <sheet name="التمرين2-4" sheetId="6" r:id="rId4"/>
    <sheet name="التمرين2-5" sheetId="1" r:id="rId5"/>
    <sheet name="التمرين2-6" sheetId="7" r:id="rId6"/>
    <sheet name="التمرين2-7" sheetId="8" r:id="rId7"/>
    <sheet name="التمرين2-8" sheetId="4" r:id="rId8"/>
    <sheet name="التمرين2-9" sheetId="9" r:id="rId9"/>
  </sheets>
  <calcPr calcId="125725"/>
</workbook>
</file>

<file path=xl/calcChain.xml><?xml version="1.0" encoding="utf-8"?>
<calcChain xmlns="http://schemas.openxmlformats.org/spreadsheetml/2006/main">
  <c r="B32" i="6"/>
  <c r="B31"/>
  <c r="F19"/>
  <c r="E19"/>
  <c r="C19"/>
  <c r="D19"/>
  <c r="B19"/>
  <c r="B54" i="5"/>
  <c r="I52"/>
  <c r="H52"/>
  <c r="G52"/>
  <c r="F52"/>
  <c r="E52"/>
  <c r="I45"/>
  <c r="H45"/>
  <c r="G45"/>
  <c r="F45"/>
  <c r="E45"/>
  <c r="D45"/>
  <c r="E43"/>
  <c r="F43"/>
  <c r="G43"/>
  <c r="H43"/>
  <c r="I43"/>
  <c r="D43"/>
  <c r="I44"/>
  <c r="H44"/>
  <c r="G44"/>
  <c r="F44"/>
  <c r="E44"/>
  <c r="D44"/>
  <c r="B41"/>
  <c r="G40"/>
  <c r="I39"/>
  <c r="H39"/>
  <c r="G39"/>
  <c r="F39"/>
  <c r="E39"/>
  <c r="K16" i="7"/>
  <c r="K28"/>
  <c r="B28"/>
  <c r="K27"/>
  <c r="B27"/>
  <c r="Q26"/>
  <c r="P26"/>
  <c r="O26"/>
  <c r="N26"/>
  <c r="M26"/>
  <c r="L26"/>
  <c r="H26"/>
  <c r="G26"/>
  <c r="F26"/>
  <c r="E26"/>
  <c r="D26"/>
  <c r="C26"/>
  <c r="L25"/>
  <c r="M25"/>
  <c r="N25"/>
  <c r="O25"/>
  <c r="P25"/>
  <c r="Q25"/>
  <c r="K25"/>
  <c r="C25"/>
  <c r="D25"/>
  <c r="E25"/>
  <c r="F25"/>
  <c r="G25"/>
  <c r="H25"/>
  <c r="B25"/>
  <c r="L24"/>
  <c r="M24"/>
  <c r="N24"/>
  <c r="O24"/>
  <c r="P24"/>
  <c r="Q24"/>
  <c r="K24"/>
  <c r="C24"/>
  <c r="D24"/>
  <c r="E24"/>
  <c r="F24"/>
  <c r="G24"/>
  <c r="H24"/>
  <c r="B24"/>
  <c r="K19"/>
  <c r="B19"/>
  <c r="K18"/>
  <c r="B18"/>
  <c r="K17"/>
  <c r="B17"/>
  <c r="L13"/>
  <c r="M13"/>
  <c r="N13"/>
  <c r="O13"/>
  <c r="P13"/>
  <c r="Q13"/>
  <c r="K13"/>
  <c r="C13"/>
  <c r="D13"/>
  <c r="E13"/>
  <c r="F13"/>
  <c r="G13"/>
  <c r="H13"/>
  <c r="B13"/>
  <c r="Q6"/>
  <c r="Q7" s="1"/>
  <c r="H6"/>
  <c r="H7" s="1"/>
  <c r="L7"/>
  <c r="M7"/>
  <c r="N7"/>
  <c r="O7"/>
  <c r="P7"/>
  <c r="C7"/>
  <c r="D7"/>
  <c r="E7"/>
  <c r="F7"/>
  <c r="G7"/>
  <c r="B8"/>
  <c r="C8" s="1"/>
  <c r="D8" s="1"/>
  <c r="K7"/>
  <c r="B7"/>
  <c r="K8"/>
  <c r="K6"/>
  <c r="L12"/>
  <c r="M12"/>
  <c r="N12"/>
  <c r="O12"/>
  <c r="P12"/>
  <c r="Q12"/>
  <c r="K12"/>
  <c r="B12"/>
  <c r="D12"/>
  <c r="E12"/>
  <c r="F12"/>
  <c r="G12"/>
  <c r="H12"/>
  <c r="C12"/>
  <c r="G14"/>
  <c r="M4"/>
  <c r="N4" s="1"/>
  <c r="E4"/>
  <c r="F4" s="1"/>
  <c r="G4" s="1"/>
  <c r="H4" s="1"/>
  <c r="D4"/>
  <c r="L14"/>
  <c r="D14"/>
  <c r="L8"/>
  <c r="G22" i="6"/>
  <c r="G23" s="1"/>
  <c r="G21"/>
  <c r="B20"/>
  <c r="G13"/>
  <c r="G17" s="1"/>
  <c r="F13"/>
  <c r="F17" s="1"/>
  <c r="E13"/>
  <c r="E17" s="1"/>
  <c r="D13"/>
  <c r="D17" s="1"/>
  <c r="C13"/>
  <c r="C17" s="1"/>
  <c r="D12"/>
  <c r="C12"/>
  <c r="C11"/>
  <c r="D10"/>
  <c r="D14" s="1"/>
  <c r="C10"/>
  <c r="C14" s="1"/>
  <c r="E8"/>
  <c r="E12" s="1"/>
  <c r="D8"/>
  <c r="E7"/>
  <c r="E11" s="1"/>
  <c r="D7"/>
  <c r="D11" s="1"/>
  <c r="E6"/>
  <c r="E10" s="1"/>
  <c r="D6"/>
  <c r="D31" i="8"/>
  <c r="D30"/>
  <c r="H15"/>
  <c r="H24" s="1"/>
  <c r="H26" s="1"/>
  <c r="G15"/>
  <c r="G24" s="1"/>
  <c r="G26" s="1"/>
  <c r="E15"/>
  <c r="E24" s="1"/>
  <c r="E26" s="1"/>
  <c r="C15"/>
  <c r="C24" s="1"/>
  <c r="C26" s="1"/>
  <c r="H14"/>
  <c r="H19" s="1"/>
  <c r="H21" s="1"/>
  <c r="G14"/>
  <c r="G19" s="1"/>
  <c r="G21" s="1"/>
  <c r="F14"/>
  <c r="F19" s="1"/>
  <c r="F21" s="1"/>
  <c r="D14"/>
  <c r="D19" s="1"/>
  <c r="D21" s="1"/>
  <c r="C14"/>
  <c r="C19" s="1"/>
  <c r="C21" s="1"/>
  <c r="D8"/>
  <c r="C8"/>
  <c r="E7"/>
  <c r="D7"/>
  <c r="C7"/>
  <c r="B7"/>
  <c r="B3"/>
  <c r="B8" s="1"/>
  <c r="G53" i="5" l="1"/>
  <c r="C5" i="8"/>
  <c r="B14"/>
  <c r="B19" s="1"/>
  <c r="B21" s="1"/>
  <c r="E5"/>
  <c r="H14" i="7"/>
  <c r="N14"/>
  <c r="O4"/>
  <c r="B14"/>
  <c r="M14"/>
  <c r="F14"/>
  <c r="C14"/>
  <c r="E14"/>
  <c r="K14"/>
  <c r="E8"/>
  <c r="F8" s="1"/>
  <c r="M8"/>
  <c r="N8" s="1"/>
  <c r="O8" s="1"/>
  <c r="B24" i="6"/>
  <c r="C15"/>
  <c r="C16" s="1"/>
  <c r="C18" s="1"/>
  <c r="D15"/>
  <c r="D16" s="1"/>
  <c r="D18" s="1"/>
  <c r="E14"/>
  <c r="F6"/>
  <c r="F7"/>
  <c r="F8"/>
  <c r="C20"/>
  <c r="C9" i="8"/>
  <c r="B30" s="1"/>
  <c r="B15"/>
  <c r="E9"/>
  <c r="B31" s="1"/>
  <c r="E14"/>
  <c r="E19" s="1"/>
  <c r="E21" s="1"/>
  <c r="D20" i="6" l="1"/>
  <c r="D24" s="1"/>
  <c r="D28" s="1"/>
  <c r="C24"/>
  <c r="C28" s="1"/>
  <c r="C22" i="8"/>
  <c r="C16"/>
  <c r="G8" i="7"/>
  <c r="H8" s="1"/>
  <c r="B9"/>
  <c r="P4"/>
  <c r="B15"/>
  <c r="C15" s="1"/>
  <c r="D15" s="1"/>
  <c r="E15" s="1"/>
  <c r="F15" s="1"/>
  <c r="G15" s="1"/>
  <c r="H15" s="1"/>
  <c r="K15"/>
  <c r="L15" s="1"/>
  <c r="K9"/>
  <c r="P8"/>
  <c r="F10" i="6"/>
  <c r="G6"/>
  <c r="G10" s="1"/>
  <c r="B28"/>
  <c r="B29" s="1"/>
  <c r="B25"/>
  <c r="G7"/>
  <c r="G11" s="1"/>
  <c r="F11"/>
  <c r="G8"/>
  <c r="G12" s="1"/>
  <c r="F12"/>
  <c r="E15"/>
  <c r="E16"/>
  <c r="E18" s="1"/>
  <c r="B24" i="8"/>
  <c r="B26" s="1"/>
  <c r="D15"/>
  <c r="D24" s="1"/>
  <c r="D26" s="1"/>
  <c r="F15"/>
  <c r="F24" s="1"/>
  <c r="F26" s="1"/>
  <c r="C29" i="6" l="1"/>
  <c r="D29" s="1"/>
  <c r="C25"/>
  <c r="D25" s="1"/>
  <c r="B16" i="7"/>
  <c r="Q4"/>
  <c r="Q14" s="1"/>
  <c r="P14"/>
  <c r="O14"/>
  <c r="M15"/>
  <c r="N15" s="1"/>
  <c r="F18" i="6"/>
  <c r="G14"/>
  <c r="F14"/>
  <c r="E20"/>
  <c r="E24" s="1"/>
  <c r="C27" i="8"/>
  <c r="E16"/>
  <c r="F20" i="6" l="1"/>
  <c r="G20" s="1"/>
  <c r="O15" i="7"/>
  <c r="P15" s="1"/>
  <c r="Q15" s="1"/>
  <c r="Q8"/>
  <c r="E28" i="6"/>
  <c r="E29" s="1"/>
  <c r="G15"/>
  <c r="G16"/>
  <c r="G18"/>
  <c r="F15"/>
  <c r="F16"/>
  <c r="E25"/>
  <c r="F24" l="1"/>
  <c r="F28" s="1"/>
  <c r="F29" s="1"/>
  <c r="G24"/>
  <c r="G28" s="1"/>
  <c r="B33" l="1"/>
  <c r="B26"/>
  <c r="F25"/>
  <c r="G25" s="1"/>
  <c r="B30"/>
  <c r="G29"/>
  <c r="D11" i="5" l="1"/>
  <c r="D10"/>
  <c r="D8" s="1"/>
  <c r="B12" i="2"/>
  <c r="C11"/>
  <c r="H6"/>
  <c r="G6"/>
  <c r="F6"/>
  <c r="E6"/>
  <c r="D6"/>
  <c r="C6"/>
  <c r="C7" s="1"/>
  <c r="B6"/>
  <c r="B7" s="1"/>
  <c r="B8" s="1"/>
  <c r="C16"/>
  <c r="D4"/>
  <c r="B5"/>
  <c r="C5" s="1"/>
  <c r="C8" i="5"/>
  <c r="C14" s="1"/>
  <c r="H66" i="1"/>
  <c r="H59"/>
  <c r="H16"/>
  <c r="H1"/>
  <c r="B14"/>
  <c r="H14" s="1"/>
  <c r="L13"/>
  <c r="H12"/>
  <c r="H33"/>
  <c r="B33"/>
  <c r="D32" i="5"/>
  <c r="I32"/>
  <c r="H32"/>
  <c r="G32"/>
  <c r="F32"/>
  <c r="E32"/>
  <c r="I24"/>
  <c r="I25" s="1"/>
  <c r="I22"/>
  <c r="D15"/>
  <c r="C15"/>
  <c r="D7"/>
  <c r="D6"/>
  <c r="D24"/>
  <c r="D23"/>
  <c r="D16"/>
  <c r="C16"/>
  <c r="D25" s="1"/>
  <c r="C13"/>
  <c r="D26" l="1"/>
  <c r="C8" i="2"/>
  <c r="D16"/>
  <c r="D7"/>
  <c r="E4"/>
  <c r="D5"/>
  <c r="D27" i="5"/>
  <c r="I26"/>
  <c r="E15"/>
  <c r="E8"/>
  <c r="E16"/>
  <c r="E20" s="1"/>
  <c r="D13"/>
  <c r="D14"/>
  <c r="E14" s="1"/>
  <c r="C17"/>
  <c r="E5" i="2" l="1"/>
  <c r="D8"/>
  <c r="E8" s="1"/>
  <c r="E7"/>
  <c r="E16"/>
  <c r="F4"/>
  <c r="F5"/>
  <c r="E13" i="5"/>
  <c r="E17" s="1"/>
  <c r="E18" s="1"/>
  <c r="E19" s="1"/>
  <c r="E21" s="1"/>
  <c r="G28"/>
  <c r="H28"/>
  <c r="D28"/>
  <c r="D29" s="1"/>
  <c r="D30" s="1"/>
  <c r="E28"/>
  <c r="F28"/>
  <c r="D17"/>
  <c r="D46" l="1"/>
  <c r="D47" s="1"/>
  <c r="D33"/>
  <c r="D34" s="1"/>
  <c r="E29"/>
  <c r="D31"/>
  <c r="B9" i="2"/>
  <c r="F7"/>
  <c r="F8" s="1"/>
  <c r="F16"/>
  <c r="G4"/>
  <c r="G5"/>
  <c r="F29" i="5"/>
  <c r="G29"/>
  <c r="I29"/>
  <c r="H29"/>
  <c r="E27"/>
  <c r="F21"/>
  <c r="E30" l="1"/>
  <c r="E33" s="1"/>
  <c r="F46"/>
  <c r="E46"/>
  <c r="G7" i="2"/>
  <c r="G8" s="1"/>
  <c r="G16"/>
  <c r="H4"/>
  <c r="B11" s="1"/>
  <c r="E31" i="5"/>
  <c r="F27"/>
  <c r="F30" s="1"/>
  <c r="F33" s="1"/>
  <c r="G21"/>
  <c r="I46" l="1"/>
  <c r="E47"/>
  <c r="F47" s="1"/>
  <c r="E34"/>
  <c r="F34" s="1"/>
  <c r="H7" i="2"/>
  <c r="B13" s="1"/>
  <c r="H16"/>
  <c r="H17" s="1"/>
  <c r="B18" s="1"/>
  <c r="H5"/>
  <c r="B10"/>
  <c r="F31" i="5"/>
  <c r="I27"/>
  <c r="I30" s="1"/>
  <c r="I33" s="1"/>
  <c r="H21"/>
  <c r="G27"/>
  <c r="G30" s="1"/>
  <c r="G33" s="1"/>
  <c r="G34" l="1"/>
  <c r="G46"/>
  <c r="G47" s="1"/>
  <c r="B46"/>
  <c r="H46"/>
  <c r="H8" i="2"/>
  <c r="G31" i="5"/>
  <c r="I21"/>
  <c r="H27"/>
  <c r="H30" s="1"/>
  <c r="B38" s="1"/>
  <c r="H47" l="1"/>
  <c r="B49" s="1"/>
  <c r="B47"/>
  <c r="B50"/>
  <c r="B51"/>
  <c r="H33"/>
  <c r="B37"/>
  <c r="H31"/>
  <c r="I47" l="1"/>
  <c r="D37"/>
  <c r="B35"/>
  <c r="H34"/>
  <c r="I31"/>
  <c r="B32"/>
  <c r="I34" l="1"/>
  <c r="B34"/>
  <c r="D5" i="3" l="1"/>
  <c r="D11" s="1"/>
  <c r="E17"/>
  <c r="F17" s="1"/>
  <c r="D17"/>
  <c r="D23" s="1"/>
  <c r="L45" i="4"/>
  <c r="K45"/>
  <c r="J45"/>
  <c r="I45"/>
  <c r="F45"/>
  <c r="E45"/>
  <c r="D45"/>
  <c r="C45"/>
  <c r="H24"/>
  <c r="B24"/>
  <c r="L20"/>
  <c r="K20"/>
  <c r="J20"/>
  <c r="I20"/>
  <c r="H20"/>
  <c r="H23" s="1"/>
  <c r="F20"/>
  <c r="E20"/>
  <c r="D20"/>
  <c r="C20"/>
  <c r="B20"/>
  <c r="B21" s="1"/>
  <c r="C21" s="1"/>
  <c r="D21" s="1"/>
  <c r="H4"/>
  <c r="I4" s="1"/>
  <c r="J4" s="1"/>
  <c r="K4" s="1"/>
  <c r="L4" s="1"/>
  <c r="B4"/>
  <c r="C4" s="1"/>
  <c r="D4" s="1"/>
  <c r="E4" s="1"/>
  <c r="F4" s="1"/>
  <c r="L59"/>
  <c r="K59"/>
  <c r="J59"/>
  <c r="I59"/>
  <c r="F59"/>
  <c r="E59"/>
  <c r="D59"/>
  <c r="C59"/>
  <c r="L52"/>
  <c r="K52"/>
  <c r="J52"/>
  <c r="I52"/>
  <c r="F52"/>
  <c r="E52"/>
  <c r="D52"/>
  <c r="C52"/>
  <c r="H38"/>
  <c r="B39" s="1"/>
  <c r="B38"/>
  <c r="H39" s="1"/>
  <c r="J37"/>
  <c r="I37"/>
  <c r="D37"/>
  <c r="C37"/>
  <c r="H33"/>
  <c r="H63" s="1"/>
  <c r="B33"/>
  <c r="B63" s="1"/>
  <c r="L29"/>
  <c r="K29"/>
  <c r="J29"/>
  <c r="I29"/>
  <c r="H29"/>
  <c r="H32" s="1"/>
  <c r="F29"/>
  <c r="E29"/>
  <c r="D29"/>
  <c r="C29"/>
  <c r="B29"/>
  <c r="B32" s="1"/>
  <c r="B62" s="1"/>
  <c r="H14"/>
  <c r="L37" s="1"/>
  <c r="B14"/>
  <c r="E37" s="1"/>
  <c r="L10"/>
  <c r="K10"/>
  <c r="J10"/>
  <c r="I10"/>
  <c r="H10"/>
  <c r="H13" s="1"/>
  <c r="J38" s="1"/>
  <c r="D39" s="1"/>
  <c r="F10"/>
  <c r="E10"/>
  <c r="D10"/>
  <c r="C10"/>
  <c r="B10"/>
  <c r="B13" s="1"/>
  <c r="D38" s="1"/>
  <c r="J39" s="1"/>
  <c r="E23" i="3"/>
  <c r="C23"/>
  <c r="E18"/>
  <c r="D18"/>
  <c r="C18"/>
  <c r="B18"/>
  <c r="B19" s="1"/>
  <c r="C19" s="1"/>
  <c r="C11"/>
  <c r="C6"/>
  <c r="B6"/>
  <c r="L69" i="1"/>
  <c r="K69"/>
  <c r="J69"/>
  <c r="I69"/>
  <c r="F69"/>
  <c r="E69"/>
  <c r="D69"/>
  <c r="C69"/>
  <c r="L62"/>
  <c r="K62"/>
  <c r="J62"/>
  <c r="I62"/>
  <c r="F62"/>
  <c r="E62"/>
  <c r="D62"/>
  <c r="C62"/>
  <c r="K14"/>
  <c r="B13"/>
  <c r="H13" s="1"/>
  <c r="D12"/>
  <c r="J12" s="1"/>
  <c r="C12"/>
  <c r="I12" s="1"/>
  <c r="H23"/>
  <c r="H73" s="1"/>
  <c r="B23"/>
  <c r="L19"/>
  <c r="K19"/>
  <c r="J19"/>
  <c r="I19"/>
  <c r="H19"/>
  <c r="H22" s="1"/>
  <c r="C14" s="1"/>
  <c r="I14" s="1"/>
  <c r="F19"/>
  <c r="E19"/>
  <c r="D19"/>
  <c r="C19"/>
  <c r="B19"/>
  <c r="B22" s="1"/>
  <c r="C13" s="1"/>
  <c r="I13" s="1"/>
  <c r="H8"/>
  <c r="B8"/>
  <c r="F12" s="1"/>
  <c r="L12" s="1"/>
  <c r="L4"/>
  <c r="K4"/>
  <c r="J4"/>
  <c r="I4"/>
  <c r="H4"/>
  <c r="H7" s="1"/>
  <c r="D14" s="1"/>
  <c r="J14" s="1"/>
  <c r="F4"/>
  <c r="E4"/>
  <c r="D4"/>
  <c r="C4"/>
  <c r="B4"/>
  <c r="B7" s="1"/>
  <c r="D13" s="1"/>
  <c r="J13" s="1"/>
  <c r="H24" l="1"/>
  <c r="H9"/>
  <c r="B72"/>
  <c r="B26"/>
  <c r="E12"/>
  <c r="K12" s="1"/>
  <c r="B73"/>
  <c r="H26"/>
  <c r="D6" i="3"/>
  <c r="E5"/>
  <c r="F18"/>
  <c r="F23"/>
  <c r="B21"/>
  <c r="G17"/>
  <c r="B5" i="1"/>
  <c r="C5" s="1"/>
  <c r="D5" s="1"/>
  <c r="E5" s="1"/>
  <c r="F5" s="1"/>
  <c r="B63"/>
  <c r="B64" s="1"/>
  <c r="H63"/>
  <c r="H64" s="1"/>
  <c r="B23" i="4"/>
  <c r="K37"/>
  <c r="B25"/>
  <c r="H25"/>
  <c r="F37"/>
  <c r="B24" i="1"/>
  <c r="B9"/>
  <c r="H72"/>
  <c r="H46" i="4"/>
  <c r="H47" s="1"/>
  <c r="B46"/>
  <c r="B47" s="1"/>
  <c r="B22"/>
  <c r="E21"/>
  <c r="F21" s="1"/>
  <c r="H21"/>
  <c r="I21" s="1"/>
  <c r="H5"/>
  <c r="H60"/>
  <c r="H61" s="1"/>
  <c r="B5"/>
  <c r="B34"/>
  <c r="B60"/>
  <c r="B61" s="1"/>
  <c r="B15"/>
  <c r="H53"/>
  <c r="H54" s="1"/>
  <c r="B53"/>
  <c r="B54" s="1"/>
  <c r="H34"/>
  <c r="B30"/>
  <c r="C30" s="1"/>
  <c r="D30" s="1"/>
  <c r="M10"/>
  <c r="H15"/>
  <c r="H11"/>
  <c r="I11" s="1"/>
  <c r="H62"/>
  <c r="I38"/>
  <c r="C39" s="1"/>
  <c r="B11"/>
  <c r="C11" s="1"/>
  <c r="D11" s="1"/>
  <c r="H30"/>
  <c r="I30" s="1"/>
  <c r="C38"/>
  <c r="I39" s="1"/>
  <c r="D19" i="3"/>
  <c r="E19" s="1"/>
  <c r="F19" s="1"/>
  <c r="B20"/>
  <c r="B7"/>
  <c r="C7" s="1"/>
  <c r="H70" i="1"/>
  <c r="H71" s="1"/>
  <c r="B70"/>
  <c r="B71" s="1"/>
  <c r="H20"/>
  <c r="I20" s="1"/>
  <c r="J20" s="1"/>
  <c r="K20" s="1"/>
  <c r="H5"/>
  <c r="I5" s="1"/>
  <c r="J5" s="1"/>
  <c r="K5" s="1"/>
  <c r="B20"/>
  <c r="C20" s="1"/>
  <c r="D20" s="1"/>
  <c r="B6" l="1"/>
  <c r="I29"/>
  <c r="H29"/>
  <c r="L29"/>
  <c r="K29"/>
  <c r="J29"/>
  <c r="E29"/>
  <c r="B29"/>
  <c r="D29"/>
  <c r="C29"/>
  <c r="F29"/>
  <c r="E11" i="3"/>
  <c r="F5"/>
  <c r="E6"/>
  <c r="D7"/>
  <c r="G23"/>
  <c r="G24" s="1"/>
  <c r="B25" s="1"/>
  <c r="G18"/>
  <c r="B22" s="1"/>
  <c r="H22" i="4"/>
  <c r="J21"/>
  <c r="K21" s="1"/>
  <c r="L21" s="1"/>
  <c r="J30"/>
  <c r="K30" s="1"/>
  <c r="H31"/>
  <c r="J11"/>
  <c r="K11" s="1"/>
  <c r="L11" s="1"/>
  <c r="H12"/>
  <c r="E30"/>
  <c r="F30" s="1"/>
  <c r="B31"/>
  <c r="E11"/>
  <c r="L30"/>
  <c r="B21" i="1"/>
  <c r="E20"/>
  <c r="F20" s="1"/>
  <c r="L20"/>
  <c r="H21"/>
  <c r="L5"/>
  <c r="H6"/>
  <c r="E7" i="3" l="1"/>
  <c r="G19"/>
  <c r="B34" i="1"/>
  <c r="H34"/>
  <c r="H32"/>
  <c r="F14" s="1"/>
  <c r="L14" s="1"/>
  <c r="H30"/>
  <c r="I30" s="1"/>
  <c r="J30" s="1"/>
  <c r="K30" s="1"/>
  <c r="B30"/>
  <c r="C30" s="1"/>
  <c r="D30" s="1"/>
  <c r="B32"/>
  <c r="E13" s="1"/>
  <c r="K13" s="1"/>
  <c r="G5" i="3"/>
  <c r="F6"/>
  <c r="F7" s="1"/>
  <c r="F11"/>
  <c r="B8"/>
  <c r="F11" i="4"/>
  <c r="B12"/>
  <c r="H31" i="1" l="1"/>
  <c r="L30"/>
  <c r="E30"/>
  <c r="F30" s="1"/>
  <c r="B31"/>
  <c r="G11" i="3"/>
  <c r="G12" s="1"/>
  <c r="B13" s="1"/>
  <c r="G6"/>
  <c r="B10" s="1"/>
  <c r="B9"/>
  <c r="G7" l="1"/>
</calcChain>
</file>

<file path=xl/sharedStrings.xml><?xml version="1.0" encoding="utf-8"?>
<sst xmlns="http://schemas.openxmlformats.org/spreadsheetml/2006/main" count="485" uniqueCount="143">
  <si>
    <t>معدل الخصم</t>
  </si>
  <si>
    <t>المشروع س</t>
  </si>
  <si>
    <t>المشروع ع</t>
  </si>
  <si>
    <t>الزمن</t>
  </si>
  <si>
    <r>
      <t>التدفقات النقدية الصافية المخصومة بمعدل 12</t>
    </r>
    <r>
      <rPr>
        <b/>
        <sz val="10"/>
        <color theme="1"/>
        <rFont val="Calibri"/>
        <family val="2"/>
      </rPr>
      <t>%</t>
    </r>
  </si>
  <si>
    <t>التدفقات النقدية الصافية المخصومة المتراكمة</t>
  </si>
  <si>
    <t>فترة الاسترداد المعدلة</t>
  </si>
  <si>
    <t>سنة</t>
  </si>
  <si>
    <t>صافي القيمة الحالية</t>
  </si>
  <si>
    <t>معدل المردود الداخلي</t>
  </si>
  <si>
    <t>مؤشر الربحية</t>
  </si>
  <si>
    <t>التمثيل البياني</t>
  </si>
  <si>
    <t>تكلفة رأس المال</t>
  </si>
  <si>
    <t>معدل المردود الداخلي المصحح</t>
  </si>
  <si>
    <t>مجموع القيم المستقبلية للتدفقات النقدية الصافية</t>
  </si>
  <si>
    <t>التدفقات النقدية الصافية</t>
  </si>
  <si>
    <r>
      <t>التدفقات النقدية الصافية المخصومة بمعدل 5</t>
    </r>
    <r>
      <rPr>
        <b/>
        <sz val="10"/>
        <color theme="1"/>
        <rFont val="Calibri"/>
        <family val="2"/>
      </rPr>
      <t>%</t>
    </r>
  </si>
  <si>
    <t>القيم المستقبلية للتدفقات النقدية الصافية مرسملة بمعدل 5%</t>
  </si>
  <si>
    <t>القيم المستقبلية للتدفقات النقدية الصافية مرسملة بمعدل 12%</t>
  </si>
  <si>
    <r>
      <t>التدفقات النقدية الصافية مخصومة بمعدل 12</t>
    </r>
    <r>
      <rPr>
        <b/>
        <sz val="10"/>
        <color theme="1"/>
        <rFont val="Calibri"/>
        <family val="2"/>
      </rPr>
      <t>%</t>
    </r>
  </si>
  <si>
    <t>التدفقات النقدية الصافية المتراكمة</t>
  </si>
  <si>
    <t>فترة الاسترداد البسيطة</t>
  </si>
  <si>
    <t>القيم المستقبلية للتدفقات النقدية الصافية مرسملة بمعدل 14%</t>
  </si>
  <si>
    <r>
      <t>التدفقات النقدية الصافية مخصومة بمعدل 14</t>
    </r>
    <r>
      <rPr>
        <b/>
        <sz val="10"/>
        <color theme="1"/>
        <rFont val="Calibri"/>
        <family val="2"/>
      </rPr>
      <t>%</t>
    </r>
  </si>
  <si>
    <t>الشاحنة</t>
  </si>
  <si>
    <t>الرافعة</t>
  </si>
  <si>
    <t>المشروع أ</t>
  </si>
  <si>
    <t>المشروع ب</t>
  </si>
  <si>
    <r>
      <t>التدفقات النقدية الصافية المخصومة بمعدل 10</t>
    </r>
    <r>
      <rPr>
        <b/>
        <sz val="10"/>
        <color theme="1"/>
        <rFont val="Calibri"/>
        <family val="2"/>
      </rPr>
      <t>%</t>
    </r>
  </si>
  <si>
    <t>القيم المستقبلية للتدفقات النقدية الصافية مرسملة بمعدل 15%</t>
  </si>
  <si>
    <t>صافي القيمة الحالية للمشروع أ</t>
  </si>
  <si>
    <t>صافي القيمة الحالية للمشروع ب</t>
  </si>
  <si>
    <t>كلا المشروعان مقبولين في حالة كونهما مستقلان لأن صوافي قيمهما الحالية موجبتان، ومعدلي مردوديهما الداخليين أكبر من سعر الخصم ومؤشري ربحيتهما أكبر من الواحد</t>
  </si>
  <si>
    <t>في حالة كون المشروعان متنافسان، المؤشرات تعطي نتائج متضاربة. فعند معدل خصم 5% المشروع أ يكون أفضل من المشروع ب حسب مؤشري صافي القيمة الحالية ومؤشر الربحية . أما عند معدل خصم 15% فالمشروع ب هو الأفضل حسب ذات المؤشرين، أما حسب معدل المردود الداخلي فالمشروع ب هو الواجب التنفيذ في كل الحالات.</t>
  </si>
  <si>
    <t>القيم المستقبلية للتدفقات النقدية الصافية مرسملة بمعدل 10%</t>
  </si>
  <si>
    <t>نلاحظ أن مؤشر معدل المردود الداخلي المصحح يحسم التضارب بين نتائج مختلف المؤشرات الأخرى، ويقضي بأن المشروع أ هو الجذير بالتنفيذ على عكس ما يوصي به مؤشر معدل المردود الداخلي.</t>
  </si>
  <si>
    <t>القيمة البيعية للآلة القديمة</t>
  </si>
  <si>
    <t>الآلة القديمة</t>
  </si>
  <si>
    <t>الآلة الجديدة</t>
  </si>
  <si>
    <t>التدفقات الإضافية</t>
  </si>
  <si>
    <t>ثمن الشراء</t>
  </si>
  <si>
    <t>العمر الإنتاجي</t>
  </si>
  <si>
    <t>نمط الإهتلاك</t>
  </si>
  <si>
    <t>خطي</t>
  </si>
  <si>
    <t>الكمية المباعة</t>
  </si>
  <si>
    <t>سعر بيع الوحدة</t>
  </si>
  <si>
    <t>تكلفة متغيرة لإنتاج الوحدة</t>
  </si>
  <si>
    <t>تكاليف ثابتة نقدية</t>
  </si>
  <si>
    <t>الحل</t>
  </si>
  <si>
    <t>رقم الأعمال</t>
  </si>
  <si>
    <t>التكلفة المتغيرة</t>
  </si>
  <si>
    <t>التكاليف الثابتة النقدية</t>
  </si>
  <si>
    <t>الإهتلاك</t>
  </si>
  <si>
    <t>نتيجة الإستغلال</t>
  </si>
  <si>
    <t>الضريبة على الأرباح</t>
  </si>
  <si>
    <t>الربح بعد الضريبة</t>
  </si>
  <si>
    <t>صافي التدفقات النقدية الإضافية</t>
  </si>
  <si>
    <t>معدل خصم التدفقات النقدية</t>
  </si>
  <si>
    <t>القيمة البيعية الصافية للآلة الجديدة</t>
  </si>
  <si>
    <t>أ</t>
  </si>
  <si>
    <t>طريقة أخرى لحساب القيمة البيعية الصافية للآلة الجديدة</t>
  </si>
  <si>
    <t>ب</t>
  </si>
  <si>
    <t>القيمة البيعية للآلة الجديدة</t>
  </si>
  <si>
    <t>القيمة المتبقية  للآلة القديمة</t>
  </si>
  <si>
    <t>ت</t>
  </si>
  <si>
    <t>الضريبة على الربح الرأسمالي</t>
  </si>
  <si>
    <r>
      <t xml:space="preserve">ج </t>
    </r>
    <r>
      <rPr>
        <sz val="9"/>
        <color theme="1"/>
        <rFont val="Calibri"/>
        <family val="2"/>
        <scheme val="minor"/>
      </rPr>
      <t>= (ت - ب)×0,25</t>
    </r>
  </si>
  <si>
    <t xml:space="preserve">تكلفة الإستثمار المبدئي </t>
  </si>
  <si>
    <t>أ - ب + ج</t>
  </si>
  <si>
    <t>صافي التدفقات النقدية الإضافية المتراكمة</t>
  </si>
  <si>
    <t>فترة الإسترداد البسيطة</t>
  </si>
  <si>
    <t>تكلفة اليد العاملة لكل وحدة نقدية من المبيعات</t>
  </si>
  <si>
    <t>تكلفة المادة الأولية لكل وحدة نقدية من المبيعات</t>
  </si>
  <si>
    <t>الضريبة على الربح الرأسمالي  أو الوفر الضريبي</t>
  </si>
  <si>
    <t>الإحتياجات التمويلية للاستغلال</t>
  </si>
  <si>
    <r>
      <rPr>
        <sz val="11"/>
        <color theme="1"/>
        <rFont val="Calibri"/>
        <family val="2"/>
      </rPr>
      <t>Δ</t>
    </r>
    <r>
      <rPr>
        <sz val="9.9"/>
        <color theme="1"/>
        <rFont val="Calibri"/>
        <family val="2"/>
      </rPr>
      <t xml:space="preserve"> </t>
    </r>
    <r>
      <rPr>
        <sz val="11"/>
        <color theme="1"/>
        <rFont val="Calibri"/>
        <family val="2"/>
        <scheme val="minor"/>
      </rPr>
      <t>الإحتياجات التمويلية للاستغلال</t>
    </r>
  </si>
  <si>
    <t>معامل الخصم</t>
  </si>
  <si>
    <t>Δ رقم الأعمال</t>
  </si>
  <si>
    <t>Δ التكلفة المتغيرة</t>
  </si>
  <si>
    <t xml:space="preserve"> Δ التكاليف الثابتة النقدية</t>
  </si>
  <si>
    <t>Δ الإهتلاك</t>
  </si>
  <si>
    <t>Δ نتيجة الإستغلال</t>
  </si>
  <si>
    <t>Δ الضريبة على الأرباح</t>
  </si>
  <si>
    <t>Δ الربح بعد الضريبة</t>
  </si>
  <si>
    <t>فترة الإسترداد المعدلة</t>
  </si>
  <si>
    <t>الاستثمار</t>
  </si>
  <si>
    <t>مدة الحياة</t>
  </si>
  <si>
    <t>التدفقات النقدية السنوية الصافية</t>
  </si>
  <si>
    <t>المشروع الأول</t>
  </si>
  <si>
    <t>المشروع الثاني</t>
  </si>
  <si>
    <t>صافي القيمة الحالية بدون أخذ مدة حياة المشروع بعين الاعتبار</t>
  </si>
  <si>
    <t>الأفق (العمر) المشترك (المضاعف المشترك الأصغر)</t>
  </si>
  <si>
    <t>التدفقات النقدية الصافية للمشروع الأول</t>
  </si>
  <si>
    <t>صافي القيمة الحالية عند أفق زمني مشترك</t>
  </si>
  <si>
    <r>
      <t xml:space="preserve">التدفقات النقدية المخصومة بمعدل </t>
    </r>
    <r>
      <rPr>
        <sz val="11"/>
        <color rgb="FF000000"/>
        <rFont val="Calibri"/>
        <family val="2"/>
        <scheme val="minor"/>
      </rPr>
      <t>%10</t>
    </r>
  </si>
  <si>
    <t>الدفعات السنوية المتساوية</t>
  </si>
  <si>
    <t>صافي القيمة الحالية للمشروع الأول</t>
  </si>
  <si>
    <t>التدفقات النقدية الصافية للمشروع الثاني</t>
  </si>
  <si>
    <t>صافي القيمة الحالية للمشروع الثاني</t>
  </si>
  <si>
    <t>ثمن الحيازة</t>
  </si>
  <si>
    <t>القيمة البيعية للآلة بنهاية عمرها الإنتاجي</t>
  </si>
  <si>
    <t>صافي التدفقات النقدية التشغيلية</t>
  </si>
  <si>
    <t>احتياجات تمويل الاستغلال</t>
  </si>
  <si>
    <t>الزيادة في احتياجات تمويل الاستغلال</t>
  </si>
  <si>
    <t xml:space="preserve">القيمة البيعية للآلة </t>
  </si>
  <si>
    <t xml:space="preserve">القيمة البيعية الصافية للآلة </t>
  </si>
  <si>
    <t>صافي التدفقات النقدية</t>
  </si>
  <si>
    <t>صافي التدفقات النقدية المتراكمة</t>
  </si>
  <si>
    <t>صافي التدفقات النقدية المخصومة المتراكمة</t>
  </si>
  <si>
    <t>الآلة الأولى</t>
  </si>
  <si>
    <t>الآلة الثانية</t>
  </si>
  <si>
    <t xml:space="preserve">القيمة البيعية الصافية </t>
  </si>
  <si>
    <t xml:space="preserve"> التدفقات النقدية التشغيلية</t>
  </si>
  <si>
    <r>
      <rPr>
        <b/>
        <sz val="10"/>
        <color theme="1"/>
        <rFont val="Calibri"/>
        <family val="2"/>
      </rPr>
      <t>Δ</t>
    </r>
    <r>
      <rPr>
        <b/>
        <sz val="10"/>
        <color theme="1"/>
        <rFont val="Calibri"/>
        <family val="2"/>
        <scheme val="minor"/>
      </rPr>
      <t>الإحتياجات التمويلية للاستغلال</t>
    </r>
  </si>
  <si>
    <t>سنوات</t>
  </si>
  <si>
    <t>القيم المستقبلية للتدفقات النقدية الصافية مرسملة بمعدل 6%</t>
  </si>
  <si>
    <r>
      <t>التدفقات النقدية الصافية المخصومة بمعدل 6</t>
    </r>
    <r>
      <rPr>
        <b/>
        <sz val="10"/>
        <color theme="1"/>
        <rFont val="Calibri"/>
        <family val="2"/>
      </rPr>
      <t>%</t>
    </r>
  </si>
  <si>
    <t>في حالة كون المشروعان متنافسان، المؤشرات تعطي نتائج متضاربة. فحسب مؤشر صافي القيمة الحالية عند معدل خصم 6% الآلة الأولى أفضل من الآلة الثانية. أما  حسب المؤشرات: فترة الاسترداد المعدلة، معدل المردود الداخلي ومؤشر الربحية فالآلة الثانية هي الأفضل عند نفس معدل خصم 6%.</t>
  </si>
  <si>
    <t>نلاحظ أن مؤشر معدل المردود الداخلي المصحح يحسم التضارب بين نتائج مختلف المؤشرات الأخرى، ويقضي بأن مشروع اقتناء الآلة الثانية هو الجذير بالتنفيذ على عكس ما يوصي به مؤشر صافي القيمة الحالية.</t>
  </si>
  <si>
    <t xml:space="preserve">صافي القيمة الحالية بتجاهل مدة حياة المشروع: </t>
  </si>
  <si>
    <t>صافي القيمة الحالية بأخذ مدة حياة المشروع بعين الاعتبار</t>
  </si>
  <si>
    <t>أو بطريقة أخرى مفصلة:</t>
  </si>
  <si>
    <t>باستخدام أسلوب :</t>
  </si>
  <si>
    <t>باستخدام أسلوب: سلاسل التكرار</t>
  </si>
  <si>
    <t>صافي القيمة الحالية للمشروع الثاني أكبر منها  للمشروع الأول وبالتالي المشروع الثاني هو الأفض والأولى بالتنفيذ</t>
  </si>
  <si>
    <t>الدفعة السنوية المتساوية للمشروع الثاني أكبر منها  للمشروع الأول وبالتالي المشروع الثاني أفض من المشروع الأول</t>
  </si>
  <si>
    <t>مؤشر الربحية في حالة معدل الخصم الذي يساوي تماما معدل المردود الداخلي، هو الواحد الصحيح (01,00) لأن معدل الخصم هذا (الذي هو معدل المردود الداخلي) تكون صافي القيمة الحالية تساوي الصفر (0).</t>
  </si>
  <si>
    <t>مطلوب إضافي غير موجود بنص التمرين:</t>
  </si>
  <si>
    <t>أحسب معدل المردود الداخلي المصحح</t>
  </si>
  <si>
    <t>الخلايا باللون الأصفر متعلقة المعطيات وباللون الأخضر متعلقة بالنتائج وباللون الأبيض فتمتعلقة بالحسابات الضرورية لحل التمرين، أما باللون الأزرق فمطاليب إضافية غير واردة بنص التمرين.</t>
  </si>
  <si>
    <t>القيمة البيعية وقت التنازل</t>
  </si>
  <si>
    <t>معاملات الخصم</t>
  </si>
  <si>
    <t xml:space="preserve">ص ت ن المخصومة </t>
  </si>
  <si>
    <t>معدل المردود الداخلي البسيط</t>
  </si>
  <si>
    <t xml:space="preserve">ص ت ن المخصومة المتراكمة </t>
  </si>
  <si>
    <t>القيم المستقبلية للتدفقات النقدية الصافية مرسملة بمعدل 11%</t>
  </si>
  <si>
    <t>يوم</t>
  </si>
  <si>
    <t>احتياجات تمويل الاستغلال بأيام من رقم الأعمال</t>
  </si>
  <si>
    <t xml:space="preserve">صافي التدفقات النقدية المخصومة </t>
  </si>
  <si>
    <t>صافي القيمة الحالية للمشروع س</t>
  </si>
  <si>
    <t>صافي القيمة الحالية للمشروع ع</t>
  </si>
  <si>
    <t>حسابات المدير المالي صحيحة لأن معدل المردود الداخلي لكل من المشروعين متماثل، وهنا لايمكن الفصل في أيهما أفضل. وكذلك  حكم مساعد المدير المالي، في حالة تجاهل اختلاف مدة حياة المشروعين، بأن المشروع الأول هو الأفضل يعد صحيحا،</t>
  </si>
  <si>
    <t xml:space="preserve"> لأن صافي القيمة الحالية لهذا الأخير  أفضل منها للمشروع الثاتي. غير أن منهجية المساعد غير دقيقة لكون مدد حياة المشروعين غير متساوية.</t>
  </si>
</sst>
</file>

<file path=xl/styles.xml><?xml version="1.0" encoding="utf-8"?>
<styleSheet xmlns="http://schemas.openxmlformats.org/spreadsheetml/2006/main">
  <numFmts count="5">
    <numFmt numFmtId="8" formatCode="#,##0.00\ &quot;€&quot;;[Red]\-#,##0.00\ &quot;€&quot;"/>
    <numFmt numFmtId="164" formatCode="0.000"/>
    <numFmt numFmtId="165" formatCode="0.0000"/>
    <numFmt numFmtId="169" formatCode="0.0"/>
    <numFmt numFmtId="172" formatCode="0.00000000"/>
  </numFmts>
  <fonts count="12">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color theme="1"/>
      <name val="Calibri"/>
      <family val="2"/>
    </font>
    <font>
      <b/>
      <sz val="14"/>
      <color theme="1"/>
      <name val="Calibri"/>
      <family val="2"/>
      <scheme val="minor"/>
    </font>
    <font>
      <sz val="9"/>
      <color theme="1"/>
      <name val="Calibri"/>
      <family val="2"/>
      <scheme val="minor"/>
    </font>
    <font>
      <sz val="11"/>
      <color theme="1"/>
      <name val="Calibri"/>
      <family val="2"/>
    </font>
    <font>
      <sz val="9.9"/>
      <color theme="1"/>
      <name val="Calibri"/>
      <family val="2"/>
    </font>
    <font>
      <sz val="11"/>
      <color rgb="FF000000"/>
      <name val="Times New Roman"/>
      <family val="1"/>
    </font>
    <font>
      <sz val="11"/>
      <color rgb="FF000000"/>
      <name val="Calibri"/>
      <family val="2"/>
      <scheme val="minor"/>
    </font>
    <font>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3EDED"/>
        <bgColor indexed="64"/>
      </patternFill>
    </fill>
    <fill>
      <patternFill patternType="solid">
        <fgColor rgb="FF00FF00"/>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4">
    <xf numFmtId="0" fontId="0" fillId="0" borderId="0" xfId="0"/>
    <xf numFmtId="0" fontId="3" fillId="0" borderId="0" xfId="0" applyFont="1"/>
    <xf numFmtId="9" fontId="0" fillId="2" borderId="0" xfId="1" applyFont="1" applyFill="1" applyAlignment="1">
      <alignment horizontal="center"/>
    </xf>
    <xf numFmtId="0" fontId="0" fillId="0" borderId="0" xfId="0" applyAlignment="1">
      <alignment horizontal="center"/>
    </xf>
    <xf numFmtId="0" fontId="2" fillId="2" borderId="0" xfId="0" applyFont="1" applyFill="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2" fontId="0" fillId="0" borderId="0" xfId="0" applyNumberFormat="1"/>
    <xf numFmtId="2" fontId="2" fillId="0" borderId="0" xfId="0" applyNumberFormat="1" applyFont="1" applyAlignment="1">
      <alignment horizontal="left"/>
    </xf>
    <xf numFmtId="0" fontId="0" fillId="0" borderId="0" xfId="0" applyAlignment="1">
      <alignment horizontal="right"/>
    </xf>
    <xf numFmtId="2" fontId="2" fillId="0" borderId="0" xfId="0" applyNumberFormat="1" applyFont="1" applyAlignment="1">
      <alignment horizontal="right"/>
    </xf>
    <xf numFmtId="10" fontId="2" fillId="0" borderId="0" xfId="0" applyNumberFormat="1" applyFont="1" applyAlignment="1">
      <alignment horizontal="right"/>
    </xf>
    <xf numFmtId="165" fontId="2" fillId="0" borderId="0" xfId="0" applyNumberFormat="1" applyFont="1"/>
    <xf numFmtId="0" fontId="2" fillId="0" borderId="0" xfId="0" applyFont="1"/>
    <xf numFmtId="9" fontId="0" fillId="0" borderId="0" xfId="1" applyFont="1"/>
    <xf numFmtId="9" fontId="0" fillId="0" borderId="0" xfId="0" applyNumberFormat="1"/>
    <xf numFmtId="10" fontId="0" fillId="0" borderId="0" xfId="0" applyNumberFormat="1"/>
    <xf numFmtId="0" fontId="3" fillId="2" borderId="0" xfId="0" applyFont="1" applyFill="1"/>
    <xf numFmtId="0" fontId="3" fillId="3" borderId="0" xfId="0" applyFont="1" applyFill="1"/>
    <xf numFmtId="10" fontId="2" fillId="3" borderId="0" xfId="1" applyNumberFormat="1" applyFont="1" applyFill="1"/>
    <xf numFmtId="1" fontId="0" fillId="0" borderId="0" xfId="0" applyNumberFormat="1" applyAlignment="1">
      <alignment horizontal="center"/>
    </xf>
    <xf numFmtId="2" fontId="2" fillId="3" borderId="0" xfId="0" applyNumberFormat="1" applyFont="1" applyFill="1" applyAlignment="1">
      <alignment horizontal="left"/>
    </xf>
    <xf numFmtId="0" fontId="0" fillId="3" borderId="0" xfId="0" applyFill="1" applyAlignment="1">
      <alignment horizontal="right"/>
    </xf>
    <xf numFmtId="2" fontId="2" fillId="3" borderId="0" xfId="0" applyNumberFormat="1" applyFont="1" applyFill="1" applyAlignment="1">
      <alignment horizontal="right"/>
    </xf>
    <xf numFmtId="10" fontId="2" fillId="3" borderId="0" xfId="0" applyNumberFormat="1" applyFont="1" applyFill="1" applyAlignment="1">
      <alignment horizontal="right"/>
    </xf>
    <xf numFmtId="165" fontId="2" fillId="3" borderId="0" xfId="0" applyNumberFormat="1" applyFont="1" applyFill="1"/>
    <xf numFmtId="10" fontId="2" fillId="0" borderId="0" xfId="0" applyNumberFormat="1" applyFont="1" applyAlignment="1">
      <alignment horizontal="right" vertical="top"/>
    </xf>
    <xf numFmtId="0" fontId="5"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xf>
    <xf numFmtId="0" fontId="0" fillId="0" borderId="0" xfId="0"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0" fontId="0" fillId="2" borderId="0" xfId="0" applyFill="1"/>
    <xf numFmtId="0" fontId="2" fillId="0" borderId="0" xfId="0" applyFont="1" applyAlignment="1">
      <alignment horizontal="center"/>
    </xf>
    <xf numFmtId="0" fontId="0" fillId="4" borderId="0" xfId="0" applyFill="1"/>
    <xf numFmtId="8" fontId="2" fillId="4" borderId="0" xfId="0" applyNumberFormat="1" applyFont="1" applyFill="1" applyAlignment="1">
      <alignment horizontal="center"/>
    </xf>
    <xf numFmtId="2" fontId="2" fillId="4" borderId="0" xfId="0" applyNumberFormat="1" applyFont="1" applyFill="1" applyAlignment="1">
      <alignment horizontal="center"/>
    </xf>
    <xf numFmtId="0" fontId="3" fillId="3" borderId="0" xfId="0" applyFont="1" applyFill="1" applyAlignment="1">
      <alignment horizontal="left"/>
    </xf>
    <xf numFmtId="0" fontId="0" fillId="0" borderId="0" xfId="0" applyAlignment="1">
      <alignment horizontal="left" readingOrder="2"/>
    </xf>
    <xf numFmtId="0" fontId="0" fillId="4" borderId="0" xfId="0" applyFill="1" applyAlignment="1">
      <alignment horizontal="left"/>
    </xf>
    <xf numFmtId="0" fontId="0" fillId="0" borderId="0" xfId="0"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left" vertical="center"/>
    </xf>
    <xf numFmtId="2" fontId="2" fillId="0" borderId="0" xfId="0" applyNumberFormat="1" applyFont="1"/>
    <xf numFmtId="10" fontId="2" fillId="4" borderId="0" xfId="0" applyNumberFormat="1" applyFont="1" applyFill="1" applyAlignment="1">
      <alignment horizontal="center"/>
    </xf>
    <xf numFmtId="0" fontId="0" fillId="0" borderId="0" xfId="0" applyBorder="1"/>
    <xf numFmtId="0" fontId="2" fillId="0" borderId="0" xfId="0" applyFont="1" applyFill="1" applyBorder="1"/>
    <xf numFmtId="0" fontId="0" fillId="0" borderId="0" xfId="0" applyFill="1"/>
    <xf numFmtId="0" fontId="2" fillId="0" borderId="0" xfId="0" applyFont="1" applyFill="1"/>
    <xf numFmtId="0" fontId="0" fillId="0" borderId="5" xfId="0" applyFill="1" applyBorder="1" applyAlignment="1">
      <alignment horizontal="left"/>
    </xf>
    <xf numFmtId="0" fontId="0" fillId="0" borderId="7" xfId="0" applyFill="1" applyBorder="1" applyAlignment="1">
      <alignment horizontal="left"/>
    </xf>
    <xf numFmtId="9" fontId="0" fillId="0" borderId="0" xfId="1" applyFont="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0" fontId="0" fillId="2" borderId="0" xfId="0" applyFill="1" applyAlignment="1">
      <alignment horizontal="left"/>
    </xf>
    <xf numFmtId="0" fontId="9" fillId="0" borderId="0" xfId="0" applyFont="1" applyAlignment="1">
      <alignment horizontal="left"/>
    </xf>
    <xf numFmtId="0" fontId="3" fillId="0" borderId="0" xfId="0" applyFont="1" applyAlignment="1">
      <alignment horizontal="right" readingOrder="2"/>
    </xf>
    <xf numFmtId="0" fontId="11" fillId="0" borderId="0" xfId="0" applyFont="1" applyAlignment="1">
      <alignment horizontal="center"/>
    </xf>
    <xf numFmtId="0" fontId="11" fillId="0" borderId="0" xfId="0" applyFont="1"/>
    <xf numFmtId="1" fontId="11" fillId="0" borderId="0" xfId="0" applyNumberFormat="1" applyFont="1" applyAlignment="1">
      <alignment horizontal="center"/>
    </xf>
    <xf numFmtId="2" fontId="3" fillId="3" borderId="0" xfId="0" applyNumberFormat="1" applyFont="1" applyFill="1" applyAlignment="1">
      <alignment horizontal="left"/>
    </xf>
    <xf numFmtId="0" fontId="11" fillId="3" borderId="0" xfId="0" applyFont="1" applyFill="1" applyAlignment="1">
      <alignment horizontal="right"/>
    </xf>
    <xf numFmtId="9" fontId="11" fillId="2" borderId="0" xfId="1" applyFont="1" applyFill="1" applyAlignment="1">
      <alignment horizontal="center"/>
    </xf>
    <xf numFmtId="0" fontId="3" fillId="2" borderId="0" xfId="0" applyFont="1" applyFill="1" applyAlignment="1">
      <alignment horizontal="center"/>
    </xf>
    <xf numFmtId="2" fontId="11" fillId="0" borderId="0" xfId="0" applyNumberFormat="1" applyFont="1" applyAlignment="1">
      <alignment horizontal="center"/>
    </xf>
    <xf numFmtId="164" fontId="11" fillId="0" borderId="0" xfId="0" applyNumberFormat="1" applyFont="1" applyAlignment="1">
      <alignment horizontal="center"/>
    </xf>
    <xf numFmtId="169" fontId="11" fillId="0" borderId="0" xfId="0" applyNumberFormat="1" applyFont="1" applyAlignment="1">
      <alignment horizontal="center"/>
    </xf>
    <xf numFmtId="165" fontId="3" fillId="3" borderId="0" xfId="0" applyNumberFormat="1" applyFont="1" applyFill="1"/>
    <xf numFmtId="0" fontId="3" fillId="0" borderId="0" xfId="0" applyFont="1" applyFill="1"/>
    <xf numFmtId="0" fontId="0" fillId="5" borderId="0" xfId="0" applyFill="1"/>
    <xf numFmtId="0" fontId="11" fillId="5" borderId="0" xfId="0" applyFont="1" applyFill="1"/>
    <xf numFmtId="0" fontId="2" fillId="0" borderId="0" xfId="0" applyFont="1" applyAlignment="1">
      <alignment horizontal="left"/>
    </xf>
    <xf numFmtId="0" fontId="2" fillId="0" borderId="0" xfId="0" applyFont="1" applyAlignment="1">
      <alignment horizontal="right" readingOrder="2"/>
    </xf>
    <xf numFmtId="0" fontId="2" fillId="0" borderId="0" xfId="0" applyFont="1" applyAlignment="1">
      <alignment horizontal="right"/>
    </xf>
    <xf numFmtId="2" fontId="2" fillId="4" borderId="0" xfId="0" applyNumberFormat="1" applyFont="1" applyFill="1" applyAlignment="1">
      <alignment horizontal="center" vertical="center"/>
    </xf>
    <xf numFmtId="10" fontId="2" fillId="4" borderId="0" xfId="0" applyNumberFormat="1" applyFont="1" applyFill="1" applyAlignment="1">
      <alignment horizontal="center" vertical="center"/>
    </xf>
    <xf numFmtId="165" fontId="2" fillId="4" borderId="0" xfId="0" applyNumberFormat="1" applyFont="1" applyFill="1" applyAlignment="1">
      <alignment horizontal="center" vertical="center"/>
    </xf>
    <xf numFmtId="0" fontId="0" fillId="2" borderId="0" xfId="0" applyFill="1" applyAlignment="1">
      <alignment horizontal="center"/>
    </xf>
    <xf numFmtId="0" fontId="2" fillId="4" borderId="0" xfId="0" applyFont="1" applyFill="1"/>
    <xf numFmtId="10" fontId="2" fillId="4" borderId="0" xfId="1" applyNumberFormat="1" applyFont="1" applyFill="1" applyAlignment="1">
      <alignment horizontal="center"/>
    </xf>
    <xf numFmtId="0" fontId="3" fillId="0" borderId="0" xfId="0" applyFont="1" applyAlignment="1">
      <alignment horizontal="right" vertical="center"/>
    </xf>
    <xf numFmtId="164" fontId="0" fillId="4" borderId="0" xfId="0" applyNumberFormat="1" applyFill="1" applyAlignment="1">
      <alignment horizontal="center" vertical="top"/>
    </xf>
    <xf numFmtId="164" fontId="2" fillId="4" borderId="0" xfId="0" applyNumberFormat="1" applyFont="1" applyFill="1" applyAlignment="1">
      <alignment horizontal="right" vertical="top"/>
    </xf>
    <xf numFmtId="10" fontId="2" fillId="4" borderId="0" xfId="1" applyNumberFormat="1" applyFont="1" applyFill="1"/>
    <xf numFmtId="164" fontId="0" fillId="4" borderId="0" xfId="0" applyNumberFormat="1" applyFill="1" applyAlignment="1">
      <alignment horizontal="center"/>
    </xf>
    <xf numFmtId="10" fontId="2" fillId="4" borderId="0" xfId="0" applyNumberFormat="1" applyFont="1" applyFill="1" applyAlignment="1">
      <alignment horizontal="right" vertical="top"/>
    </xf>
    <xf numFmtId="165" fontId="2" fillId="4" borderId="0" xfId="0" applyNumberFormat="1" applyFont="1" applyFill="1"/>
    <xf numFmtId="165" fontId="2" fillId="3" borderId="0" xfId="0" applyNumberFormat="1" applyFont="1" applyFill="1" applyAlignment="1"/>
    <xf numFmtId="0" fontId="2" fillId="3" borderId="0" xfId="0" applyFont="1" applyFill="1"/>
    <xf numFmtId="0" fontId="0" fillId="3" borderId="0" xfId="0" applyFill="1"/>
    <xf numFmtId="0" fontId="0" fillId="3" borderId="0" xfId="0" applyFill="1" applyAlignment="1">
      <alignment horizontal="center"/>
    </xf>
    <xf numFmtId="10" fontId="2" fillId="3" borderId="0" xfId="1" applyNumberFormat="1" applyFont="1" applyFill="1" applyAlignment="1">
      <alignment horizontal="center"/>
    </xf>
    <xf numFmtId="0" fontId="0" fillId="3" borderId="0" xfId="0" applyFill="1" applyAlignment="1">
      <alignment horizontal="left"/>
    </xf>
    <xf numFmtId="9" fontId="0" fillId="2" borderId="0" xfId="1" applyFont="1" applyFill="1"/>
    <xf numFmtId="0" fontId="2" fillId="3" borderId="2" xfId="0" applyFont="1"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1" xfId="0" applyFill="1" applyBorder="1"/>
    <xf numFmtId="0" fontId="2" fillId="3" borderId="8" xfId="0" applyFont="1" applyFill="1" applyBorder="1"/>
    <xf numFmtId="2" fontId="2" fillId="3" borderId="0" xfId="0" applyNumberFormat="1" applyFont="1" applyFill="1" applyAlignment="1">
      <alignment horizontal="center"/>
    </xf>
    <xf numFmtId="165" fontId="2" fillId="3" borderId="0" xfId="0" applyNumberFormat="1" applyFont="1" applyFill="1" applyAlignment="1">
      <alignment horizontal="center"/>
    </xf>
    <xf numFmtId="0" fontId="3" fillId="4" borderId="0" xfId="0" applyFont="1" applyFill="1" applyAlignment="1">
      <alignment horizontal="left"/>
    </xf>
    <xf numFmtId="165" fontId="2" fillId="4" borderId="0" xfId="0" applyNumberFormat="1" applyFont="1" applyFill="1" applyAlignment="1">
      <alignment horizontal="center"/>
    </xf>
    <xf numFmtId="10" fontId="2" fillId="3" borderId="0" xfId="0" applyNumberFormat="1" applyFont="1" applyFill="1" applyAlignment="1">
      <alignment horizontal="center"/>
    </xf>
    <xf numFmtId="0" fontId="5" fillId="3" borderId="0" xfId="0" applyFont="1" applyFill="1" applyAlignment="1">
      <alignment horizontal="left"/>
    </xf>
    <xf numFmtId="0" fontId="0" fillId="2" borderId="0" xfId="0" applyFill="1" applyAlignment="1">
      <alignment horizontal="right"/>
    </xf>
    <xf numFmtId="0" fontId="0" fillId="4" borderId="0" xfId="0" applyFill="1" applyAlignment="1">
      <alignment horizontal="left" vertical="center"/>
    </xf>
    <xf numFmtId="2" fontId="2" fillId="4" borderId="0" xfId="0" applyNumberFormat="1" applyFont="1" applyFill="1" applyAlignment="1">
      <alignment horizontal="left"/>
    </xf>
    <xf numFmtId="2" fontId="2" fillId="4" borderId="0" xfId="0" applyNumberFormat="1" applyFont="1" applyFill="1" applyAlignment="1">
      <alignment horizontal="right"/>
    </xf>
    <xf numFmtId="10" fontId="2" fillId="4" borderId="0" xfId="0" applyNumberFormat="1" applyFont="1" applyFill="1" applyAlignment="1">
      <alignment horizontal="right"/>
    </xf>
    <xf numFmtId="0" fontId="0" fillId="4" borderId="0" xfId="0" applyFill="1" applyAlignment="1">
      <alignment horizontal="right"/>
    </xf>
    <xf numFmtId="0" fontId="3" fillId="4" borderId="0" xfId="0" applyFont="1" applyFill="1"/>
    <xf numFmtId="0" fontId="3" fillId="0" borderId="0" xfId="0" applyFont="1" applyFill="1" applyAlignment="1">
      <alignment horizontal="center"/>
    </xf>
    <xf numFmtId="10" fontId="0" fillId="0" borderId="0" xfId="1" applyNumberFormat="1" applyFont="1"/>
    <xf numFmtId="9" fontId="0" fillId="3" borderId="0" xfId="1" applyFont="1" applyFill="1" applyAlignment="1">
      <alignment horizontal="center"/>
    </xf>
    <xf numFmtId="0" fontId="2" fillId="3" borderId="0" xfId="0" applyFont="1" applyFill="1" applyAlignment="1">
      <alignment horizontal="center"/>
    </xf>
    <xf numFmtId="2" fontId="0" fillId="3" borderId="0" xfId="0" applyNumberFormat="1" applyFill="1"/>
    <xf numFmtId="10" fontId="0" fillId="3" borderId="0" xfId="0" applyNumberFormat="1" applyFill="1"/>
    <xf numFmtId="0" fontId="11" fillId="2" borderId="0" xfId="0" applyFont="1" applyFill="1" applyAlignment="1">
      <alignment horizontal="center"/>
    </xf>
    <xf numFmtId="2" fontId="3" fillId="4" borderId="0" xfId="0" applyNumberFormat="1" applyFont="1" applyFill="1" applyAlignment="1">
      <alignment horizontal="right"/>
    </xf>
    <xf numFmtId="10" fontId="3" fillId="4" borderId="0" xfId="0" applyNumberFormat="1" applyFont="1" applyFill="1" applyAlignment="1">
      <alignment horizontal="right"/>
    </xf>
    <xf numFmtId="0" fontId="11" fillId="4" borderId="0" xfId="0" applyFont="1" applyFill="1"/>
    <xf numFmtId="10" fontId="3" fillId="4" borderId="0" xfId="1" applyNumberFormat="1" applyFont="1" applyFill="1"/>
    <xf numFmtId="0" fontId="0" fillId="4" borderId="0" xfId="0" applyFill="1" applyAlignment="1">
      <alignment horizontal="right" readingOrder="2"/>
    </xf>
    <xf numFmtId="2" fontId="2" fillId="3" borderId="0" xfId="0" applyNumberFormat="1" applyFont="1" applyFill="1"/>
    <xf numFmtId="8" fontId="2" fillId="4" borderId="0" xfId="0" applyNumberFormat="1" applyFont="1" applyFill="1"/>
    <xf numFmtId="172" fontId="0" fillId="4" borderId="0" xfId="0" applyNumberFormat="1" applyFill="1"/>
    <xf numFmtId="0" fontId="2" fillId="4" borderId="0" xfId="0" applyFont="1" applyFill="1" applyAlignment="1">
      <alignment horizontal="right"/>
    </xf>
  </cellXfs>
  <cellStyles count="2">
    <cellStyle name="Normal" xfId="0" builtinId="0"/>
    <cellStyle name="Pourcentage" xfId="1" builtinId="5"/>
  </cellStyles>
  <dxfs count="0"/>
  <tableStyles count="0" defaultTableStyle="TableStyleMedium9" defaultPivotStyle="PivotStyleLight16"/>
  <colors>
    <mruColors>
      <color rgb="FF00FF00"/>
      <color rgb="FF03EDED"/>
      <color rgb="FF09CDE7"/>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'التمرين2-5'!$G$13</c:f>
              <c:strCache>
                <c:ptCount val="1"/>
                <c:pt idx="0">
                  <c:v>صافي القيمة الحالية للمشروع س</c:v>
                </c:pt>
              </c:strCache>
            </c:strRef>
          </c:tx>
          <c:cat>
            <c:numRef>
              <c:f>'التمرين2-5'!$H$12:$L$12</c:f>
              <c:numCache>
                <c:formatCode>0%</c:formatCode>
                <c:ptCount val="5"/>
                <c:pt idx="0">
                  <c:v>0</c:v>
                </c:pt>
                <c:pt idx="1">
                  <c:v>0.05</c:v>
                </c:pt>
                <c:pt idx="2">
                  <c:v>0.08</c:v>
                </c:pt>
                <c:pt idx="3" formatCode="0.00%">
                  <c:v>0.14962544030287736</c:v>
                </c:pt>
                <c:pt idx="4" formatCode="0.00%">
                  <c:v>0.1803202760109211</c:v>
                </c:pt>
              </c:numCache>
            </c:numRef>
          </c:cat>
          <c:val>
            <c:numRef>
              <c:f>'التمرين2-5'!$H$13:$L$13</c:f>
              <c:numCache>
                <c:formatCode>General</c:formatCode>
                <c:ptCount val="5"/>
                <c:pt idx="0">
                  <c:v>3500</c:v>
                </c:pt>
                <c:pt idx="1">
                  <c:v>2325.7798962366487</c:v>
                </c:pt>
                <c:pt idx="2">
                  <c:v>1707.0615552808285</c:v>
                </c:pt>
                <c:pt idx="3">
                  <c:v>470.90094458212479</c:v>
                </c:pt>
                <c:pt idx="4">
                  <c:v>0</c:v>
                </c:pt>
              </c:numCache>
            </c:numRef>
          </c:val>
        </c:ser>
        <c:ser>
          <c:idx val="1"/>
          <c:order val="1"/>
          <c:tx>
            <c:strRef>
              <c:f>'التمرين2-5'!$G$14</c:f>
              <c:strCache>
                <c:ptCount val="1"/>
                <c:pt idx="0">
                  <c:v>صافي القيمة الحالية للمشروع ع</c:v>
                </c:pt>
              </c:strCache>
            </c:strRef>
          </c:tx>
          <c:cat>
            <c:numRef>
              <c:f>'التمرين2-5'!$H$12:$L$12</c:f>
              <c:numCache>
                <c:formatCode>0%</c:formatCode>
                <c:ptCount val="5"/>
                <c:pt idx="0">
                  <c:v>0</c:v>
                </c:pt>
                <c:pt idx="1">
                  <c:v>0.05</c:v>
                </c:pt>
                <c:pt idx="2">
                  <c:v>0.08</c:v>
                </c:pt>
                <c:pt idx="3" formatCode="0.00%">
                  <c:v>0.14962544030287736</c:v>
                </c:pt>
                <c:pt idx="4" formatCode="0.00%">
                  <c:v>0.1803202760109211</c:v>
                </c:pt>
              </c:numCache>
            </c:numRef>
          </c:cat>
          <c:val>
            <c:numRef>
              <c:f>'التمرين2-5'!$H$14:$L$14</c:f>
              <c:numCache>
                <c:formatCode>General</c:formatCode>
                <c:ptCount val="5"/>
                <c:pt idx="0">
                  <c:v>4000</c:v>
                </c:pt>
                <c:pt idx="1">
                  <c:v>2410.8267645682608</c:v>
                </c:pt>
                <c:pt idx="2">
                  <c:v>1592.4439401551608</c:v>
                </c:pt>
                <c:pt idx="3">
                  <c:v>0</c:v>
                </c:pt>
                <c:pt idx="4">
                  <c:v>-590.64469258730605</c:v>
                </c:pt>
              </c:numCache>
            </c:numRef>
          </c:val>
        </c:ser>
        <c:marker val="1"/>
        <c:axId val="89065344"/>
        <c:axId val="89066880"/>
      </c:lineChart>
      <c:catAx>
        <c:axId val="89065344"/>
        <c:scaling>
          <c:orientation val="minMax"/>
        </c:scaling>
        <c:axPos val="b"/>
        <c:title>
          <c:tx>
            <c:rich>
              <a:bodyPr/>
              <a:lstStyle/>
              <a:p>
                <a:pPr>
                  <a:defRPr/>
                </a:pPr>
                <a:r>
                  <a:rPr lang="ar-DZ"/>
                  <a:t>معامل الخصم</a:t>
                </a:r>
                <a:endParaRPr lang="fr-FR"/>
              </a:p>
            </c:rich>
          </c:tx>
          <c:layout/>
        </c:title>
        <c:numFmt formatCode="0%" sourceLinked="1"/>
        <c:tickLblPos val="nextTo"/>
        <c:crossAx val="89066880"/>
        <c:crosses val="autoZero"/>
        <c:auto val="1"/>
        <c:lblAlgn val="ctr"/>
        <c:lblOffset val="100"/>
      </c:catAx>
      <c:valAx>
        <c:axId val="89066880"/>
        <c:scaling>
          <c:orientation val="minMax"/>
        </c:scaling>
        <c:axPos val="l"/>
        <c:majorGridlines/>
        <c:title>
          <c:tx>
            <c:rich>
              <a:bodyPr rot="-5400000" vert="horz"/>
              <a:lstStyle/>
              <a:p>
                <a:pPr>
                  <a:defRPr/>
                </a:pPr>
                <a:r>
                  <a:rPr lang="ar-DZ"/>
                  <a:t>صافي القيمة الحالية</a:t>
                </a:r>
                <a:endParaRPr lang="fr-FR"/>
              </a:p>
            </c:rich>
          </c:tx>
          <c:layout/>
        </c:title>
        <c:numFmt formatCode="General" sourceLinked="1"/>
        <c:tickLblPos val="nextTo"/>
        <c:crossAx val="89065344"/>
        <c:crosses val="autoZero"/>
        <c:crossBetween val="between"/>
      </c:valAx>
    </c:plotArea>
    <c:legend>
      <c:legendPos val="r"/>
      <c:layout/>
      <c:overlay val="1"/>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scatterChart>
        <c:scatterStyle val="smoothMarker"/>
        <c:ser>
          <c:idx val="0"/>
          <c:order val="0"/>
          <c:tx>
            <c:strRef>
              <c:f>'التمرين2-8'!$G$38</c:f>
              <c:strCache>
                <c:ptCount val="1"/>
                <c:pt idx="0">
                  <c:v>صافي القيمة الحالية للمشروع ب</c:v>
                </c:pt>
              </c:strCache>
            </c:strRef>
          </c:tx>
          <c:xVal>
            <c:numRef>
              <c:f>'التمرين2-8'!$H$37:$L$37</c:f>
              <c:numCache>
                <c:formatCode>0%</c:formatCode>
                <c:ptCount val="5"/>
                <c:pt idx="0">
                  <c:v>0</c:v>
                </c:pt>
                <c:pt idx="1">
                  <c:v>0.15</c:v>
                </c:pt>
                <c:pt idx="2">
                  <c:v>0.1</c:v>
                </c:pt>
                <c:pt idx="3" formatCode="0.00%">
                  <c:v>0.27273210275758647</c:v>
                </c:pt>
                <c:pt idx="4" formatCode="0.00%">
                  <c:v>0.36151079079861859</c:v>
                </c:pt>
              </c:numCache>
            </c:numRef>
          </c:xVal>
          <c:yVal>
            <c:numRef>
              <c:f>'التمرين2-8'!$H$38:$L$38</c:f>
              <c:numCache>
                <c:formatCode>0.00</c:formatCode>
                <c:ptCount val="5"/>
                <c:pt idx="0" formatCode="General">
                  <c:v>19</c:v>
                </c:pt>
                <c:pt idx="1">
                  <c:v>8.6433903538080656</c:v>
                </c:pt>
                <c:pt idx="2">
                  <c:v>11.554880131138582</c:v>
                </c:pt>
                <c:pt idx="4" formatCode="General">
                  <c:v>0</c:v>
                </c:pt>
              </c:numCache>
            </c:numRef>
          </c:yVal>
          <c:smooth val="1"/>
        </c:ser>
        <c:ser>
          <c:idx val="1"/>
          <c:order val="1"/>
          <c:tx>
            <c:strRef>
              <c:f>'التمرين2-8'!$G$39</c:f>
              <c:strCache>
                <c:ptCount val="1"/>
                <c:pt idx="0">
                  <c:v>صافي القيمة الحالية للمشروع أ</c:v>
                </c:pt>
              </c:strCache>
            </c:strRef>
          </c:tx>
          <c:xVal>
            <c:numRef>
              <c:f>'التمرين2-8'!$H$37:$L$37</c:f>
              <c:numCache>
                <c:formatCode>0%</c:formatCode>
                <c:ptCount val="5"/>
                <c:pt idx="0">
                  <c:v>0</c:v>
                </c:pt>
                <c:pt idx="1">
                  <c:v>0.15</c:v>
                </c:pt>
                <c:pt idx="2">
                  <c:v>0.1</c:v>
                </c:pt>
                <c:pt idx="3" formatCode="0.00%">
                  <c:v>0.27273210275758647</c:v>
                </c:pt>
                <c:pt idx="4" formatCode="0.00%">
                  <c:v>0.36151079079861859</c:v>
                </c:pt>
              </c:numCache>
            </c:numRef>
          </c:xVal>
          <c:yVal>
            <c:numRef>
              <c:f>'التمرين2-8'!$H$39:$L$39</c:f>
              <c:numCache>
                <c:formatCode>General</c:formatCode>
                <c:ptCount val="5"/>
                <c:pt idx="0">
                  <c:v>25</c:v>
                </c:pt>
                <c:pt idx="1">
                  <c:v>8.2070711582648812</c:v>
                </c:pt>
                <c:pt idx="2">
                  <c:v>12.739908476196973</c:v>
                </c:pt>
                <c:pt idx="3">
                  <c:v>0</c:v>
                </c:pt>
              </c:numCache>
            </c:numRef>
          </c:yVal>
          <c:smooth val="1"/>
        </c:ser>
        <c:axId val="155625344"/>
        <c:axId val="155626880"/>
      </c:scatterChart>
      <c:valAx>
        <c:axId val="155625344"/>
        <c:scaling>
          <c:orientation val="minMax"/>
        </c:scaling>
        <c:axPos val="b"/>
        <c:numFmt formatCode="0%" sourceLinked="1"/>
        <c:tickLblPos val="nextTo"/>
        <c:crossAx val="155626880"/>
        <c:crosses val="autoZero"/>
        <c:crossBetween val="midCat"/>
      </c:valAx>
      <c:valAx>
        <c:axId val="155626880"/>
        <c:scaling>
          <c:orientation val="minMax"/>
        </c:scaling>
        <c:axPos val="l"/>
        <c:majorGridlines/>
        <c:numFmt formatCode="General" sourceLinked="1"/>
        <c:tickLblPos val="nextTo"/>
        <c:crossAx val="155625344"/>
        <c:crosses val="autoZero"/>
        <c:crossBetween val="midCat"/>
      </c:valAx>
    </c:plotArea>
    <c:legend>
      <c:legendPos val="b"/>
      <c:layout/>
    </c:legend>
    <c:plotVisOnly val="1"/>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10.png"/><Relationship Id="rId7" Type="http://schemas.openxmlformats.org/officeDocument/2006/relationships/image" Target="../media/image13.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2.png"/><Relationship Id="rId5" Type="http://schemas.openxmlformats.org/officeDocument/2006/relationships/image" Target="../media/image6.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6.png"/><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xdr:from>
      <xdr:col>3</xdr:col>
      <xdr:colOff>15768</xdr:colOff>
      <xdr:row>10</xdr:row>
      <xdr:rowOff>47628</xdr:rowOff>
    </xdr:from>
    <xdr:to>
      <xdr:col>7</xdr:col>
      <xdr:colOff>3982</xdr:colOff>
      <xdr:row>10</xdr:row>
      <xdr:rowOff>392431</xdr:rowOff>
    </xdr:to>
    <xdr:pic>
      <xdr:nvPicPr>
        <xdr:cNvPr id="3073"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478963857" y="2428878"/>
          <a:ext cx="2628000" cy="344803"/>
        </a:xfrm>
        <a:prstGeom prst="rect">
          <a:avLst/>
        </a:prstGeom>
        <a:noFill/>
      </xdr:spPr>
    </xdr:pic>
    <xdr:clientData/>
  </xdr:twoCellAnchor>
  <xdr:twoCellAnchor>
    <xdr:from>
      <xdr:col>2</xdr:col>
      <xdr:colOff>351301</xdr:colOff>
      <xdr:row>8</xdr:row>
      <xdr:rowOff>47630</xdr:rowOff>
    </xdr:from>
    <xdr:to>
      <xdr:col>4</xdr:col>
      <xdr:colOff>39408</xdr:colOff>
      <xdr:row>8</xdr:row>
      <xdr:rowOff>366424</xdr:rowOff>
    </xdr:to>
    <xdr:pic>
      <xdr:nvPicPr>
        <xdr:cNvPr id="3075"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480908270" y="1571630"/>
          <a:ext cx="1008000" cy="318794"/>
        </a:xfrm>
        <a:prstGeom prst="rect">
          <a:avLst/>
        </a:prstGeom>
        <a:noFill/>
      </xdr:spPr>
    </xdr:pic>
    <xdr:clientData/>
  </xdr:twoCellAnchor>
  <xdr:twoCellAnchor>
    <xdr:from>
      <xdr:col>2</xdr:col>
      <xdr:colOff>352270</xdr:colOff>
      <xdr:row>9</xdr:row>
      <xdr:rowOff>54434</xdr:rowOff>
    </xdr:from>
    <xdr:to>
      <xdr:col>4</xdr:col>
      <xdr:colOff>220377</xdr:colOff>
      <xdr:row>9</xdr:row>
      <xdr:rowOff>386771</xdr:rowOff>
    </xdr:to>
    <xdr:pic>
      <xdr:nvPicPr>
        <xdr:cNvPr id="3076"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2480727301" y="2007059"/>
          <a:ext cx="1188000" cy="332337"/>
        </a:xfrm>
        <a:prstGeom prst="rect">
          <a:avLst/>
        </a:prstGeom>
        <a:noFill/>
      </xdr:spPr>
    </xdr:pic>
    <xdr:clientData/>
  </xdr:twoCellAnchor>
  <xdr:twoCellAnchor>
    <xdr:from>
      <xdr:col>1</xdr:col>
      <xdr:colOff>581997</xdr:colOff>
      <xdr:row>11</xdr:row>
      <xdr:rowOff>13620</xdr:rowOff>
    </xdr:from>
    <xdr:to>
      <xdr:col>5</xdr:col>
      <xdr:colOff>246211</xdr:colOff>
      <xdr:row>11</xdr:row>
      <xdr:rowOff>354516</xdr:rowOff>
    </xdr:to>
    <xdr:pic>
      <xdr:nvPicPr>
        <xdr:cNvPr id="3077"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2480032244" y="2836484"/>
          <a:ext cx="2296578" cy="340896"/>
        </a:xfrm>
        <a:prstGeom prst="rect">
          <a:avLst/>
        </a:prstGeom>
        <a:noFill/>
      </xdr:spPr>
    </xdr:pic>
    <xdr:clientData/>
  </xdr:twoCellAnchor>
  <xdr:twoCellAnchor>
    <xdr:from>
      <xdr:col>1</xdr:col>
      <xdr:colOff>586829</xdr:colOff>
      <xdr:row>12</xdr:row>
      <xdr:rowOff>27224</xdr:rowOff>
    </xdr:from>
    <xdr:to>
      <xdr:col>3</xdr:col>
      <xdr:colOff>346936</xdr:colOff>
      <xdr:row>12</xdr:row>
      <xdr:rowOff>360389</xdr:rowOff>
    </xdr:to>
    <xdr:pic>
      <xdr:nvPicPr>
        <xdr:cNvPr id="3078"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12481260689" y="3265724"/>
          <a:ext cx="1080000" cy="333165"/>
        </a:xfrm>
        <a:prstGeom prst="rect">
          <a:avLst/>
        </a:prstGeom>
        <a:noFill/>
      </xdr:spPr>
    </xdr:pic>
    <xdr:clientData/>
  </xdr:twoCellAnchor>
  <xdr:twoCellAnchor>
    <xdr:from>
      <xdr:col>8</xdr:col>
      <xdr:colOff>9663</xdr:colOff>
      <xdr:row>15</xdr:row>
      <xdr:rowOff>176819</xdr:rowOff>
    </xdr:from>
    <xdr:to>
      <xdr:col>10</xdr:col>
      <xdr:colOff>21770</xdr:colOff>
      <xdr:row>17</xdr:row>
      <xdr:rowOff>140322</xdr:rowOff>
    </xdr:to>
    <xdr:pic>
      <xdr:nvPicPr>
        <xdr:cNvPr id="3079"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12476966230" y="3843944"/>
          <a:ext cx="1332000" cy="460164"/>
        </a:xfrm>
        <a:prstGeom prst="rect">
          <a:avLst/>
        </a:prstGeom>
        <a:noFill/>
      </xdr:spPr>
    </xdr:pic>
    <xdr:clientData/>
  </xdr:twoCellAnchor>
  <xdr:twoCellAnchor>
    <xdr:from>
      <xdr:col>1</xdr:col>
      <xdr:colOff>601638</xdr:colOff>
      <xdr:row>16</xdr:row>
      <xdr:rowOff>216493</xdr:rowOff>
    </xdr:from>
    <xdr:to>
      <xdr:col>7</xdr:col>
      <xdr:colOff>361093</xdr:colOff>
      <xdr:row>18</xdr:row>
      <xdr:rowOff>171060</xdr:rowOff>
    </xdr:to>
    <xdr:pic>
      <xdr:nvPicPr>
        <xdr:cNvPr id="3081" name="Picture 9"/>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2478601180" y="4095766"/>
          <a:ext cx="3708000" cy="53472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535781</xdr:colOff>
      <xdr:row>6</xdr:row>
      <xdr:rowOff>166687</xdr:rowOff>
    </xdr:from>
    <xdr:to>
      <xdr:col>6</xdr:col>
      <xdr:colOff>309562</xdr:colOff>
      <xdr:row>7</xdr:row>
      <xdr:rowOff>84187</xdr:rowOff>
    </xdr:to>
    <xdr:sp macro="" textlink="">
      <xdr:nvSpPr>
        <xdr:cNvPr id="5" name="Forme libre 4"/>
        <xdr:cNvSpPr/>
      </xdr:nvSpPr>
      <xdr:spPr>
        <a:xfrm>
          <a:off x="12479583563" y="1166812"/>
          <a:ext cx="2976562" cy="108000"/>
        </a:xfrm>
        <a:custGeom>
          <a:avLst/>
          <a:gdLst>
            <a:gd name="connsiteX0" fmla="*/ 2976562 w 2976562"/>
            <a:gd name="connsiteY0" fmla="*/ 142875 h 142875"/>
            <a:gd name="connsiteX1" fmla="*/ 0 w 2976562"/>
            <a:gd name="connsiteY1" fmla="*/ 142875 h 142875"/>
            <a:gd name="connsiteX2" fmla="*/ 0 w 2976562"/>
            <a:gd name="connsiteY2" fmla="*/ 0 h 142875"/>
            <a:gd name="connsiteX3" fmla="*/ 0 w 2976562"/>
            <a:gd name="connsiteY3" fmla="*/ 0 h 142875"/>
            <a:gd name="connsiteX4" fmla="*/ 0 w 2976562"/>
            <a:gd name="connsiteY4" fmla="*/ 0 h 142875"/>
            <a:gd name="connsiteX5" fmla="*/ 0 w 2976562"/>
            <a:gd name="connsiteY5" fmla="*/ 0 h 1428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976562" h="142875">
              <a:moveTo>
                <a:pt x="2976562" y="142875"/>
              </a:moveTo>
              <a:lnTo>
                <a:pt x="0" y="142875"/>
              </a:lnTo>
              <a:lnTo>
                <a:pt x="0" y="0"/>
              </a:lnTo>
              <a:lnTo>
                <a:pt x="0" y="0"/>
              </a:lnTo>
              <a:lnTo>
                <a:pt x="0" y="0"/>
              </a:lnTo>
              <a:lnTo>
                <a:pt x="0" y="0"/>
              </a:lnTo>
            </a:path>
          </a:pathLst>
        </a:cu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r" rtl="1"/>
          <a:endParaRPr lang="fr-FR" sz="1100"/>
        </a:p>
      </xdr:txBody>
    </xdr:sp>
    <xdr:clientData/>
  </xdr:twoCellAnchor>
  <xdr:twoCellAnchor>
    <xdr:from>
      <xdr:col>1</xdr:col>
      <xdr:colOff>563448</xdr:colOff>
      <xdr:row>9</xdr:row>
      <xdr:rowOff>17855</xdr:rowOff>
    </xdr:from>
    <xdr:to>
      <xdr:col>3</xdr:col>
      <xdr:colOff>417948</xdr:colOff>
      <xdr:row>10</xdr:row>
      <xdr:rowOff>59643</xdr:rowOff>
    </xdr:to>
    <xdr:pic>
      <xdr:nvPicPr>
        <xdr:cNvPr id="1032" name="Picture 8"/>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481344458" y="1744261"/>
          <a:ext cx="1188000" cy="309679"/>
        </a:xfrm>
        <a:prstGeom prst="rect">
          <a:avLst/>
        </a:prstGeom>
        <a:noFill/>
      </xdr:spPr>
    </xdr:pic>
    <xdr:clientData/>
  </xdr:twoCellAnchor>
  <xdr:twoCellAnchor>
    <xdr:from>
      <xdr:col>1</xdr:col>
      <xdr:colOff>578272</xdr:colOff>
      <xdr:row>19</xdr:row>
      <xdr:rowOff>190501</xdr:rowOff>
    </xdr:from>
    <xdr:to>
      <xdr:col>5</xdr:col>
      <xdr:colOff>334616</xdr:colOff>
      <xdr:row>20</xdr:row>
      <xdr:rowOff>229238</xdr:rowOff>
    </xdr:to>
    <xdr:pic>
      <xdr:nvPicPr>
        <xdr:cNvPr id="1035"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480177634" y="4024314"/>
          <a:ext cx="2340000" cy="306627"/>
        </a:xfrm>
        <a:prstGeom prst="rect">
          <a:avLst/>
        </a:prstGeom>
        <a:noFill/>
      </xdr:spPr>
    </xdr:pic>
    <xdr:clientData/>
  </xdr:twoCellAnchor>
  <xdr:twoCellAnchor>
    <xdr:from>
      <xdr:col>1</xdr:col>
      <xdr:colOff>596642</xdr:colOff>
      <xdr:row>19</xdr:row>
      <xdr:rowOff>0</xdr:rowOff>
    </xdr:from>
    <xdr:to>
      <xdr:col>6</xdr:col>
      <xdr:colOff>273861</xdr:colOff>
      <xdr:row>19</xdr:row>
      <xdr:rowOff>108000</xdr:rowOff>
    </xdr:to>
    <xdr:sp macro="" textlink="">
      <xdr:nvSpPr>
        <xdr:cNvPr id="13" name="Forme libre 12"/>
        <xdr:cNvSpPr/>
      </xdr:nvSpPr>
      <xdr:spPr>
        <a:xfrm>
          <a:off x="12479619264" y="3833813"/>
          <a:ext cx="2880000" cy="108000"/>
        </a:xfrm>
        <a:custGeom>
          <a:avLst/>
          <a:gdLst>
            <a:gd name="connsiteX0" fmla="*/ 2976562 w 2976562"/>
            <a:gd name="connsiteY0" fmla="*/ 142875 h 142875"/>
            <a:gd name="connsiteX1" fmla="*/ 0 w 2976562"/>
            <a:gd name="connsiteY1" fmla="*/ 142875 h 142875"/>
            <a:gd name="connsiteX2" fmla="*/ 0 w 2976562"/>
            <a:gd name="connsiteY2" fmla="*/ 0 h 142875"/>
            <a:gd name="connsiteX3" fmla="*/ 0 w 2976562"/>
            <a:gd name="connsiteY3" fmla="*/ 0 h 142875"/>
            <a:gd name="connsiteX4" fmla="*/ 0 w 2976562"/>
            <a:gd name="connsiteY4" fmla="*/ 0 h 142875"/>
            <a:gd name="connsiteX5" fmla="*/ 0 w 2976562"/>
            <a:gd name="connsiteY5" fmla="*/ 0 h 1428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976562" h="142875">
              <a:moveTo>
                <a:pt x="2976562" y="142875"/>
              </a:moveTo>
              <a:lnTo>
                <a:pt x="0" y="142875"/>
              </a:lnTo>
              <a:lnTo>
                <a:pt x="0" y="0"/>
              </a:lnTo>
              <a:lnTo>
                <a:pt x="0" y="0"/>
              </a:lnTo>
              <a:lnTo>
                <a:pt x="0" y="0"/>
              </a:lnTo>
              <a:lnTo>
                <a:pt x="0" y="0"/>
              </a:lnTo>
            </a:path>
          </a:pathLst>
        </a:cu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r" rtl="1"/>
          <a:endParaRPr lang="fr-FR" sz="1100"/>
        </a:p>
      </xdr:txBody>
    </xdr:sp>
    <xdr:clientData/>
  </xdr:twoCellAnchor>
  <xdr:twoCellAnchor>
    <xdr:from>
      <xdr:col>1</xdr:col>
      <xdr:colOff>572919</xdr:colOff>
      <xdr:row>7</xdr:row>
      <xdr:rowOff>202409</xdr:rowOff>
    </xdr:from>
    <xdr:to>
      <xdr:col>5</xdr:col>
      <xdr:colOff>401263</xdr:colOff>
      <xdr:row>8</xdr:row>
      <xdr:rowOff>250467</xdr:rowOff>
    </xdr:to>
    <xdr:pic>
      <xdr:nvPicPr>
        <xdr:cNvPr id="1037" name="Picture 1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2480110987" y="1393034"/>
          <a:ext cx="2412000" cy="315949"/>
        </a:xfrm>
        <a:prstGeom prst="rect">
          <a:avLst/>
        </a:prstGeom>
        <a:noFill/>
      </xdr:spPr>
    </xdr:pic>
    <xdr:clientData/>
  </xdr:twoCellAnchor>
  <xdr:twoCellAnchor>
    <xdr:from>
      <xdr:col>1</xdr:col>
      <xdr:colOff>586045</xdr:colOff>
      <xdr:row>21</xdr:row>
      <xdr:rowOff>35726</xdr:rowOff>
    </xdr:from>
    <xdr:to>
      <xdr:col>3</xdr:col>
      <xdr:colOff>440545</xdr:colOff>
      <xdr:row>22</xdr:row>
      <xdr:rowOff>41119</xdr:rowOff>
    </xdr:to>
    <xdr:pic>
      <xdr:nvPicPr>
        <xdr:cNvPr id="1043" name="Picture 19"/>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2481321861" y="4405320"/>
          <a:ext cx="1188000" cy="273283"/>
        </a:xfrm>
        <a:prstGeom prst="rect">
          <a:avLst/>
        </a:prstGeom>
        <a:noFill/>
      </xdr:spPr>
    </xdr:pic>
    <xdr:clientData/>
  </xdr:twoCellAnchor>
  <xdr:twoCellAnchor>
    <xdr:from>
      <xdr:col>7</xdr:col>
      <xdr:colOff>254</xdr:colOff>
      <xdr:row>22</xdr:row>
      <xdr:rowOff>160743</xdr:rowOff>
    </xdr:from>
    <xdr:to>
      <xdr:col>8</xdr:col>
      <xdr:colOff>426254</xdr:colOff>
      <xdr:row>24</xdr:row>
      <xdr:rowOff>114106</xdr:rowOff>
    </xdr:to>
    <xdr:pic>
      <xdr:nvPicPr>
        <xdr:cNvPr id="1051" name="Picture 27"/>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12478085746" y="4798227"/>
          <a:ext cx="1188000" cy="411754"/>
        </a:xfrm>
        <a:prstGeom prst="rect">
          <a:avLst/>
        </a:prstGeom>
        <a:noFill/>
      </xdr:spPr>
    </xdr:pic>
    <xdr:clientData/>
  </xdr:twoCellAnchor>
  <xdr:twoCellAnchor>
    <xdr:from>
      <xdr:col>1</xdr:col>
      <xdr:colOff>606812</xdr:colOff>
      <xdr:row>23</xdr:row>
      <xdr:rowOff>119070</xdr:rowOff>
    </xdr:from>
    <xdr:to>
      <xdr:col>6</xdr:col>
      <xdr:colOff>356031</xdr:colOff>
      <xdr:row>25</xdr:row>
      <xdr:rowOff>156492</xdr:rowOff>
    </xdr:to>
    <xdr:pic>
      <xdr:nvPicPr>
        <xdr:cNvPr id="1053" name="Picture 2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12479537094" y="5024445"/>
          <a:ext cx="2952000" cy="495813"/>
        </a:xfrm>
        <a:prstGeom prst="rect">
          <a:avLst/>
        </a:prstGeom>
        <a:noFill/>
      </xdr:spPr>
    </xdr:pic>
    <xdr:clientData/>
  </xdr:twoCellAnchor>
  <xdr:twoCellAnchor>
    <xdr:from>
      <xdr:col>6</xdr:col>
      <xdr:colOff>613118</xdr:colOff>
      <xdr:row>10</xdr:row>
      <xdr:rowOff>154790</xdr:rowOff>
    </xdr:from>
    <xdr:to>
      <xdr:col>8</xdr:col>
      <xdr:colOff>455993</xdr:colOff>
      <xdr:row>12</xdr:row>
      <xdr:rowOff>120630</xdr:rowOff>
    </xdr:to>
    <xdr:pic>
      <xdr:nvPicPr>
        <xdr:cNvPr id="1054" name="Picture 30"/>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12478056007" y="2149087"/>
          <a:ext cx="1224000" cy="424231"/>
        </a:xfrm>
        <a:prstGeom prst="rect">
          <a:avLst/>
        </a:prstGeom>
        <a:noFill/>
      </xdr:spPr>
    </xdr:pic>
    <xdr:clientData/>
  </xdr:twoCellAnchor>
  <xdr:twoCellAnchor>
    <xdr:from>
      <xdr:col>1</xdr:col>
      <xdr:colOff>578223</xdr:colOff>
      <xdr:row>11</xdr:row>
      <xdr:rowOff>107163</xdr:rowOff>
    </xdr:from>
    <xdr:to>
      <xdr:col>6</xdr:col>
      <xdr:colOff>327442</xdr:colOff>
      <xdr:row>13</xdr:row>
      <xdr:rowOff>152128</xdr:rowOff>
    </xdr:to>
    <xdr:pic>
      <xdr:nvPicPr>
        <xdr:cNvPr id="1064" name="Picture 4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2479565683" y="2369351"/>
          <a:ext cx="2952000" cy="503355"/>
        </a:xfrm>
        <a:prstGeom prst="rect">
          <a:avLst/>
        </a:prstGeom>
        <a:noFill/>
      </xdr:spPr>
    </xdr:pic>
    <xdr:clientData/>
  </xdr:twoCellAnchor>
  <xdr:twoCellAnchor>
    <xdr:from>
      <xdr:col>0</xdr:col>
      <xdr:colOff>105533</xdr:colOff>
      <xdr:row>6</xdr:row>
      <xdr:rowOff>197305</xdr:rowOff>
    </xdr:from>
    <xdr:to>
      <xdr:col>0</xdr:col>
      <xdr:colOff>2409533</xdr:colOff>
      <xdr:row>7</xdr:row>
      <xdr:rowOff>252767</xdr:rowOff>
    </xdr:to>
    <xdr:pic>
      <xdr:nvPicPr>
        <xdr:cNvPr id="1067" name="Picture 43"/>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12484042235" y="1197430"/>
          <a:ext cx="2304000" cy="3208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723899</xdr:colOff>
      <xdr:row>37</xdr:row>
      <xdr:rowOff>28575</xdr:rowOff>
    </xdr:from>
    <xdr:to>
      <xdr:col>3</xdr:col>
      <xdr:colOff>192893</xdr:colOff>
      <xdr:row>38</xdr:row>
      <xdr:rowOff>19050</xdr:rowOff>
    </xdr:to>
    <xdr:pic>
      <xdr:nvPicPr>
        <xdr:cNvPr id="2" name="Picture 19"/>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481128982" y="7096125"/>
          <a:ext cx="1640694" cy="247650"/>
        </a:xfrm>
        <a:prstGeom prst="rect">
          <a:avLst/>
        </a:prstGeom>
        <a:noFill/>
      </xdr:spPr>
    </xdr:pic>
    <xdr:clientData/>
  </xdr:twoCellAnchor>
  <xdr:twoCellAnchor>
    <xdr:from>
      <xdr:col>6</xdr:col>
      <xdr:colOff>617219</xdr:colOff>
      <xdr:row>39</xdr:row>
      <xdr:rowOff>0</xdr:rowOff>
    </xdr:from>
    <xdr:to>
      <xdr:col>8</xdr:col>
      <xdr:colOff>616754</xdr:colOff>
      <xdr:row>40</xdr:row>
      <xdr:rowOff>118592</xdr:rowOff>
    </xdr:to>
    <xdr:pic>
      <xdr:nvPicPr>
        <xdr:cNvPr id="3" name="Picture 27"/>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477609496" y="7572375"/>
          <a:ext cx="1237785" cy="461492"/>
        </a:xfrm>
        <a:prstGeom prst="rect">
          <a:avLst/>
        </a:prstGeom>
        <a:noFill/>
      </xdr:spPr>
    </xdr:pic>
    <xdr:clientData/>
  </xdr:twoCellAnchor>
  <xdr:twoCellAnchor>
    <xdr:from>
      <xdr:col>1</xdr:col>
      <xdr:colOff>663962</xdr:colOff>
      <xdr:row>40</xdr:row>
      <xdr:rowOff>80970</xdr:rowOff>
    </xdr:from>
    <xdr:to>
      <xdr:col>6</xdr:col>
      <xdr:colOff>413181</xdr:colOff>
      <xdr:row>41</xdr:row>
      <xdr:rowOff>108867</xdr:rowOff>
    </xdr:to>
    <xdr:pic>
      <xdr:nvPicPr>
        <xdr:cNvPr id="4" name="Picture 29"/>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2479051319" y="7720020"/>
          <a:ext cx="3778294" cy="418422"/>
        </a:xfrm>
        <a:prstGeom prst="rect">
          <a:avLst/>
        </a:prstGeom>
        <a:noFill/>
      </xdr:spPr>
    </xdr:pic>
    <xdr:clientData/>
  </xdr:twoCellAnchor>
  <xdr:twoCellAnchor>
    <xdr:from>
      <xdr:col>6</xdr:col>
      <xdr:colOff>617219</xdr:colOff>
      <xdr:row>52</xdr:row>
      <xdr:rowOff>28576</xdr:rowOff>
    </xdr:from>
    <xdr:to>
      <xdr:col>8</xdr:col>
      <xdr:colOff>616754</xdr:colOff>
      <xdr:row>53</xdr:row>
      <xdr:rowOff>137643</xdr:rowOff>
    </xdr:to>
    <xdr:pic>
      <xdr:nvPicPr>
        <xdr:cNvPr id="6" name="Picture 27"/>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477609496" y="10953751"/>
          <a:ext cx="1237785" cy="423392"/>
        </a:xfrm>
        <a:prstGeom prst="rect">
          <a:avLst/>
        </a:prstGeom>
        <a:noFill/>
      </xdr:spPr>
    </xdr:pic>
    <xdr:clientData/>
  </xdr:twoCellAnchor>
  <xdr:twoCellAnchor>
    <xdr:from>
      <xdr:col>1</xdr:col>
      <xdr:colOff>663962</xdr:colOff>
      <xdr:row>52</xdr:row>
      <xdr:rowOff>209550</xdr:rowOff>
    </xdr:from>
    <xdr:to>
      <xdr:col>6</xdr:col>
      <xdr:colOff>413181</xdr:colOff>
      <xdr:row>54</xdr:row>
      <xdr:rowOff>142875</xdr:rowOff>
    </xdr:to>
    <xdr:pic>
      <xdr:nvPicPr>
        <xdr:cNvPr id="7" name="Picture 29"/>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2479051319" y="11134725"/>
          <a:ext cx="3778294" cy="4857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666507</xdr:colOff>
      <xdr:row>28</xdr:row>
      <xdr:rowOff>161924</xdr:rowOff>
    </xdr:from>
    <xdr:to>
      <xdr:col>6</xdr:col>
      <xdr:colOff>431007</xdr:colOff>
      <xdr:row>30</xdr:row>
      <xdr:rowOff>104924</xdr:rowOff>
    </xdr:to>
    <xdr:sp macro="" textlink="">
      <xdr:nvSpPr>
        <xdr:cNvPr id="2" name="Forme libre 1"/>
        <xdr:cNvSpPr/>
      </xdr:nvSpPr>
      <xdr:spPr>
        <a:xfrm>
          <a:off x="12479490693" y="5495924"/>
          <a:ext cx="3384000" cy="324000"/>
        </a:xfrm>
        <a:custGeom>
          <a:avLst/>
          <a:gdLst>
            <a:gd name="connsiteX0" fmla="*/ 2976562 w 2976562"/>
            <a:gd name="connsiteY0" fmla="*/ 142875 h 142875"/>
            <a:gd name="connsiteX1" fmla="*/ 0 w 2976562"/>
            <a:gd name="connsiteY1" fmla="*/ 142875 h 142875"/>
            <a:gd name="connsiteX2" fmla="*/ 0 w 2976562"/>
            <a:gd name="connsiteY2" fmla="*/ 0 h 142875"/>
            <a:gd name="connsiteX3" fmla="*/ 0 w 2976562"/>
            <a:gd name="connsiteY3" fmla="*/ 0 h 142875"/>
            <a:gd name="connsiteX4" fmla="*/ 0 w 2976562"/>
            <a:gd name="connsiteY4" fmla="*/ 0 h 142875"/>
            <a:gd name="connsiteX5" fmla="*/ 0 w 2976562"/>
            <a:gd name="connsiteY5" fmla="*/ 0 h 1428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976562" h="142875">
              <a:moveTo>
                <a:pt x="2976562" y="142875"/>
              </a:moveTo>
              <a:lnTo>
                <a:pt x="0" y="142875"/>
              </a:lnTo>
              <a:lnTo>
                <a:pt x="0" y="0"/>
              </a:lnTo>
              <a:lnTo>
                <a:pt x="0" y="0"/>
              </a:lnTo>
              <a:lnTo>
                <a:pt x="0" y="0"/>
              </a:lnTo>
              <a:lnTo>
                <a:pt x="0" y="0"/>
              </a:lnTo>
            </a:path>
          </a:pathLst>
        </a:cu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r" rtl="1"/>
          <a:endParaRPr lang="fr-FR" sz="1100"/>
        </a:p>
      </xdr:txBody>
    </xdr:sp>
    <xdr:clientData/>
  </xdr:twoCellAnchor>
  <xdr:twoCellAnchor>
    <xdr:from>
      <xdr:col>2</xdr:col>
      <xdr:colOff>2475</xdr:colOff>
      <xdr:row>31</xdr:row>
      <xdr:rowOff>9528</xdr:rowOff>
    </xdr:from>
    <xdr:to>
      <xdr:col>4</xdr:col>
      <xdr:colOff>66675</xdr:colOff>
      <xdr:row>31</xdr:row>
      <xdr:rowOff>364807</xdr:rowOff>
    </xdr:to>
    <xdr:pic>
      <xdr:nvPicPr>
        <xdr:cNvPr id="5121"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481302825" y="5915028"/>
          <a:ext cx="1512000" cy="355279"/>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34</xdr:row>
      <xdr:rowOff>47624</xdr:rowOff>
    </xdr:from>
    <xdr:to>
      <xdr:col>10</xdr:col>
      <xdr:colOff>466725</xdr:colOff>
      <xdr:row>56</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695325</xdr:colOff>
      <xdr:row>29</xdr:row>
      <xdr:rowOff>28575</xdr:rowOff>
    </xdr:from>
    <xdr:to>
      <xdr:col>4</xdr:col>
      <xdr:colOff>200025</xdr:colOff>
      <xdr:row>30</xdr:row>
      <xdr:rowOff>171450</xdr:rowOff>
    </xdr:to>
    <xdr:sp macro="" textlink="">
      <xdr:nvSpPr>
        <xdr:cNvPr id="2" name="Accolade ouvrante 1"/>
        <xdr:cNvSpPr/>
      </xdr:nvSpPr>
      <xdr:spPr>
        <a:xfrm>
          <a:off x="12481359975" y="3648075"/>
          <a:ext cx="266700" cy="3333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r" rtl="1"/>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34637</xdr:colOff>
      <xdr:row>34</xdr:row>
      <xdr:rowOff>155864</xdr:rowOff>
    </xdr:from>
    <xdr:to>
      <xdr:col>20</xdr:col>
      <xdr:colOff>60614</xdr:colOff>
      <xdr:row>43</xdr:row>
      <xdr:rowOff>147205</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A1:J29"/>
  <sheetViews>
    <sheetView rightToLeft="1" tabSelected="1" zoomScale="110" zoomScaleNormal="110" workbookViewId="0">
      <selection activeCell="J10" sqref="J10"/>
    </sheetView>
  </sheetViews>
  <sheetFormatPr baseColWidth="10" defaultRowHeight="15"/>
  <cols>
    <col min="1" max="1" width="46.28515625" style="30" customWidth="1"/>
    <col min="2" max="2" width="9.85546875" style="3" customWidth="1"/>
    <col min="3" max="10" width="9.85546875" customWidth="1"/>
  </cols>
  <sheetData>
    <row r="1" spans="1:10">
      <c r="A1" s="75" t="s">
        <v>129</v>
      </c>
    </row>
    <row r="2" spans="1:10">
      <c r="A2" s="28" t="s">
        <v>0</v>
      </c>
      <c r="B2" s="2">
        <v>0.12</v>
      </c>
      <c r="C2" s="3"/>
      <c r="E2" s="3"/>
      <c r="F2" s="3"/>
    </row>
    <row r="3" spans="1:10">
      <c r="A3" s="28" t="s">
        <v>3</v>
      </c>
      <c r="B3" s="79">
        <v>0</v>
      </c>
      <c r="C3" s="79">
        <v>1</v>
      </c>
      <c r="D3" s="79">
        <v>2</v>
      </c>
      <c r="E3" s="79">
        <v>3</v>
      </c>
      <c r="F3" s="79">
        <v>4</v>
      </c>
      <c r="G3" s="79">
        <v>5</v>
      </c>
      <c r="H3" s="79">
        <v>6</v>
      </c>
      <c r="I3" s="3"/>
      <c r="J3" s="3"/>
    </row>
    <row r="4" spans="1:10">
      <c r="A4" s="28" t="s">
        <v>15</v>
      </c>
      <c r="B4" s="79">
        <v>-52000</v>
      </c>
      <c r="C4" s="79">
        <v>13000</v>
      </c>
      <c r="D4" s="79">
        <f>C4</f>
        <v>13000</v>
      </c>
      <c r="E4" s="79">
        <f t="shared" ref="E4:H4" si="0">D4</f>
        <v>13000</v>
      </c>
      <c r="F4" s="79">
        <f t="shared" si="0"/>
        <v>13000</v>
      </c>
      <c r="G4" s="79">
        <f t="shared" si="0"/>
        <v>13000</v>
      </c>
      <c r="H4" s="79">
        <f t="shared" si="0"/>
        <v>13000</v>
      </c>
      <c r="I4" s="3"/>
      <c r="J4" s="3"/>
    </row>
    <row r="5" spans="1:10">
      <c r="A5" s="28" t="s">
        <v>20</v>
      </c>
      <c r="B5" s="3">
        <f>B4</f>
        <v>-52000</v>
      </c>
      <c r="C5" s="20">
        <f t="shared" ref="C5" si="1">B5+C4</f>
        <v>-39000</v>
      </c>
      <c r="D5" s="20">
        <f t="shared" ref="D5" si="2">C5+D4</f>
        <v>-26000</v>
      </c>
      <c r="E5" s="20">
        <f t="shared" ref="E5" si="3">D5+E4</f>
        <v>-13000</v>
      </c>
      <c r="F5" s="20">
        <f t="shared" ref="F5" si="4">E5+F4</f>
        <v>0</v>
      </c>
      <c r="G5" s="20">
        <f t="shared" ref="G5" si="5">F5+G4</f>
        <v>13000</v>
      </c>
      <c r="H5" s="20">
        <f t="shared" ref="H5" si="6">G5+H4</f>
        <v>26000</v>
      </c>
      <c r="I5" s="20"/>
      <c r="J5" s="20"/>
    </row>
    <row r="6" spans="1:10">
      <c r="A6" s="28" t="s">
        <v>76</v>
      </c>
      <c r="B6" s="3">
        <f>(1+B2)^-B3</f>
        <v>1</v>
      </c>
      <c r="C6">
        <f>(1+B2)^-C3</f>
        <v>0.89285714285714279</v>
      </c>
      <c r="D6">
        <f>(1+B2)^-D3</f>
        <v>0.79719387755102034</v>
      </c>
      <c r="E6">
        <f>(1+B2)^-E3</f>
        <v>0.71178024781341087</v>
      </c>
      <c r="F6">
        <f>(1+B2)^-F3</f>
        <v>0.63551807840483121</v>
      </c>
      <c r="G6">
        <f>(1+B2)^-G3</f>
        <v>0.56742685571859919</v>
      </c>
      <c r="H6">
        <f>(1+B2)^-H3</f>
        <v>0.50663112117732068</v>
      </c>
      <c r="I6" s="3"/>
      <c r="J6" s="6"/>
    </row>
    <row r="7" spans="1:10">
      <c r="A7" s="28" t="s">
        <v>19</v>
      </c>
      <c r="B7" s="3">
        <f>B4*B6</f>
        <v>-52000</v>
      </c>
      <c r="C7" s="3">
        <f t="shared" ref="C7:H7" si="7">C4*C6</f>
        <v>11607.142857142857</v>
      </c>
      <c r="D7" s="3">
        <f t="shared" si="7"/>
        <v>10363.520408163264</v>
      </c>
      <c r="E7" s="3">
        <f t="shared" si="7"/>
        <v>9253.1432215743407</v>
      </c>
      <c r="F7" s="3">
        <f t="shared" si="7"/>
        <v>8261.7350192628055</v>
      </c>
      <c r="G7" s="3">
        <f t="shared" si="7"/>
        <v>7376.5491243417891</v>
      </c>
      <c r="H7" s="3">
        <f t="shared" si="7"/>
        <v>6586.2045753051689</v>
      </c>
      <c r="I7" s="6"/>
    </row>
    <row r="8" spans="1:10">
      <c r="A8" s="28" t="s">
        <v>5</v>
      </c>
      <c r="B8" s="3">
        <f>B7</f>
        <v>-52000</v>
      </c>
      <c r="C8" s="5">
        <f t="shared" ref="C8" si="8">B8+C7</f>
        <v>-40392.857142857145</v>
      </c>
      <c r="D8" s="5">
        <f t="shared" ref="D8" si="9">C8+D7</f>
        <v>-30029.336734693883</v>
      </c>
      <c r="E8" s="5">
        <f t="shared" ref="E8" si="10">D8+E7</f>
        <v>-20776.193513119542</v>
      </c>
      <c r="F8" s="5">
        <f t="shared" ref="F8" si="11">E8+F7</f>
        <v>-12514.458493856737</v>
      </c>
      <c r="G8" s="6">
        <f t="shared" ref="G8" si="12">F8+G7</f>
        <v>-5137.9093695149477</v>
      </c>
      <c r="H8" s="6">
        <f t="shared" ref="H8" si="13">G8+H7</f>
        <v>1448.2952057902212</v>
      </c>
    </row>
    <row r="9" spans="1:10" ht="33.75" customHeight="1">
      <c r="A9" s="44" t="s">
        <v>21</v>
      </c>
      <c r="B9" s="76">
        <f>F3+(-F5/G4)</f>
        <v>4</v>
      </c>
      <c r="C9" s="41" t="s">
        <v>7</v>
      </c>
      <c r="D9" s="42"/>
      <c r="E9" s="43"/>
      <c r="F9" s="43"/>
    </row>
    <row r="10" spans="1:10" ht="33.75" customHeight="1">
      <c r="A10" s="44" t="s">
        <v>6</v>
      </c>
      <c r="B10" s="76">
        <f>G3+(-G8/H7)</f>
        <v>5.7801016975360024</v>
      </c>
      <c r="C10" s="41" t="s">
        <v>7</v>
      </c>
      <c r="D10" s="42"/>
      <c r="E10" s="43"/>
      <c r="F10" s="43"/>
    </row>
    <row r="11" spans="1:10" ht="33.75" customHeight="1">
      <c r="A11" s="44" t="s">
        <v>8</v>
      </c>
      <c r="B11" s="76">
        <f>B4+NPV(B2,C4:H4)</f>
        <v>1448.2952057902221</v>
      </c>
      <c r="C11" s="43">
        <f>B4+C4*I6</f>
        <v>-52000</v>
      </c>
      <c r="D11" s="42"/>
      <c r="E11" s="42"/>
      <c r="F11" s="43"/>
    </row>
    <row r="12" spans="1:10" ht="33.75" customHeight="1">
      <c r="A12" s="44" t="s">
        <v>9</v>
      </c>
      <c r="B12" s="77">
        <f>IRR(B4:H4)</f>
        <v>0.12978000690771732</v>
      </c>
      <c r="C12" s="42"/>
      <c r="D12" s="42"/>
      <c r="E12" s="42"/>
      <c r="F12" s="42"/>
    </row>
    <row r="13" spans="1:10" ht="33.75" customHeight="1">
      <c r="A13" s="44" t="s">
        <v>10</v>
      </c>
      <c r="B13" s="78">
        <f>SUM(C7:H7)/-B4</f>
        <v>1.0278518308805813</v>
      </c>
      <c r="C13" s="42"/>
      <c r="D13" s="42"/>
      <c r="E13" s="42"/>
      <c r="F13" s="42"/>
      <c r="I13" s="3"/>
      <c r="J13" s="3"/>
    </row>
    <row r="14" spans="1:10" ht="15" customHeight="1">
      <c r="A14" s="82" t="s">
        <v>126</v>
      </c>
    </row>
    <row r="15" spans="1:10" ht="24" customHeight="1">
      <c r="A15" s="30" t="s">
        <v>127</v>
      </c>
      <c r="B15" s="9" t="s">
        <v>128</v>
      </c>
    </row>
    <row r="16" spans="1:10" ht="21.75" customHeight="1">
      <c r="A16" s="38" t="s">
        <v>18</v>
      </c>
      <c r="B16" s="92"/>
      <c r="C16" s="92">
        <f>C4*(1+B2)^(H3-C3)</f>
        <v>22910.441881600007</v>
      </c>
      <c r="D16" s="92">
        <f>D4*(1+B2)^(H3-D3)</f>
        <v>20455.751680000005</v>
      </c>
      <c r="E16" s="92">
        <f>E4*(1+B2)^(H3-E3)</f>
        <v>18264.064000000006</v>
      </c>
      <c r="F16" s="92">
        <f>F4*(1+B2)^(H3-F3)</f>
        <v>16307.200000000003</v>
      </c>
      <c r="G16" s="92">
        <f>G4*(1+B2)^(H3-G3)</f>
        <v>14560.000000000002</v>
      </c>
      <c r="H16" s="92">
        <f>H4*(1+B2)^(H3-H3)</f>
        <v>13000</v>
      </c>
      <c r="I16" s="91"/>
      <c r="J16" s="90"/>
    </row>
    <row r="17" spans="1:10">
      <c r="A17" s="38" t="s">
        <v>14</v>
      </c>
      <c r="B17" s="92"/>
      <c r="C17" s="91"/>
      <c r="D17" s="91"/>
      <c r="E17" s="91"/>
      <c r="F17" s="91"/>
      <c r="G17" s="91"/>
      <c r="H17" s="90">
        <f>SUM(C16:H16)</f>
        <v>105497.45756160002</v>
      </c>
      <c r="I17" s="91"/>
      <c r="J17" s="91"/>
    </row>
    <row r="18" spans="1:10">
      <c r="A18" s="38" t="s">
        <v>13</v>
      </c>
      <c r="B18" s="93">
        <f>(H17/-B4)^(1/H3)-1</f>
        <v>0.12513968138900711</v>
      </c>
      <c r="C18" s="91"/>
      <c r="D18" s="91"/>
      <c r="E18" s="91"/>
      <c r="F18" s="91"/>
      <c r="G18" s="91"/>
      <c r="H18" s="91"/>
      <c r="I18" s="91"/>
      <c r="J18" s="91"/>
    </row>
    <row r="19" spans="1:10">
      <c r="A19" s="94"/>
      <c r="B19" s="92"/>
      <c r="C19" s="91"/>
      <c r="D19" s="91"/>
      <c r="E19" s="91"/>
      <c r="F19" s="91"/>
      <c r="G19" s="91"/>
      <c r="H19" s="91"/>
      <c r="I19" s="91"/>
      <c r="J19" s="91"/>
    </row>
    <row r="20" spans="1:10">
      <c r="I20" s="3"/>
      <c r="J20" s="3"/>
    </row>
    <row r="21" spans="1:10">
      <c r="I21" s="20"/>
      <c r="J21" s="20"/>
    </row>
    <row r="22" spans="1:10">
      <c r="I22" s="6"/>
      <c r="J22" s="6"/>
    </row>
    <row r="23" spans="1:10">
      <c r="I23" s="6"/>
      <c r="J23" s="20"/>
    </row>
    <row r="29" spans="1:10">
      <c r="I29" s="3"/>
      <c r="J29" s="3"/>
    </row>
  </sheetData>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dimension ref="A1:G25"/>
  <sheetViews>
    <sheetView rightToLeft="1" zoomScale="120" zoomScaleNormal="120" workbookViewId="0">
      <selection activeCell="A3" sqref="A3"/>
    </sheetView>
  </sheetViews>
  <sheetFormatPr baseColWidth="10" defaultRowHeight="15"/>
  <cols>
    <col min="1" max="1" width="50" style="30" customWidth="1"/>
    <col min="2" max="2" width="10.42578125" customWidth="1"/>
    <col min="3" max="4" width="9.7109375" customWidth="1"/>
    <col min="5" max="7" width="9.28515625" customWidth="1"/>
  </cols>
  <sheetData>
    <row r="1" spans="1:7">
      <c r="A1" s="75" t="s">
        <v>129</v>
      </c>
    </row>
    <row r="2" spans="1:7" ht="18.75">
      <c r="A2" s="27" t="s">
        <v>24</v>
      </c>
    </row>
    <row r="3" spans="1:7">
      <c r="A3" s="28" t="s">
        <v>0</v>
      </c>
      <c r="B3" s="2">
        <v>0.14000000000000001</v>
      </c>
      <c r="C3" s="3"/>
      <c r="E3" s="3"/>
      <c r="F3" s="3"/>
    </row>
    <row r="4" spans="1:7">
      <c r="A4" s="28" t="s">
        <v>3</v>
      </c>
      <c r="B4" s="79">
        <v>0</v>
      </c>
      <c r="C4" s="79">
        <v>1</v>
      </c>
      <c r="D4" s="79">
        <v>2</v>
      </c>
      <c r="E4" s="79">
        <v>3</v>
      </c>
      <c r="F4" s="79">
        <v>4</v>
      </c>
      <c r="G4" s="79">
        <v>5</v>
      </c>
    </row>
    <row r="5" spans="1:7">
      <c r="A5" s="28" t="s">
        <v>15</v>
      </c>
      <c r="B5" s="79">
        <v>-17100</v>
      </c>
      <c r="C5" s="79">
        <v>5600</v>
      </c>
      <c r="D5" s="79">
        <f>C5</f>
        <v>5600</v>
      </c>
      <c r="E5" s="79">
        <f t="shared" ref="E5:G5" si="0">D5</f>
        <v>5600</v>
      </c>
      <c r="F5" s="79">
        <f t="shared" si="0"/>
        <v>5600</v>
      </c>
      <c r="G5" s="79">
        <f t="shared" si="0"/>
        <v>5600</v>
      </c>
    </row>
    <row r="6" spans="1:7" ht="21" customHeight="1">
      <c r="A6" s="28" t="s">
        <v>23</v>
      </c>
      <c r="B6" s="3">
        <f>B5/(1+B3)^B4</f>
        <v>-17100</v>
      </c>
      <c r="C6" s="5">
        <f>C5/(1+B3)^C4</f>
        <v>4912.2807017543855</v>
      </c>
      <c r="D6" s="5">
        <f>D5/(1+B3)^D4</f>
        <v>4309.0181594336709</v>
      </c>
      <c r="E6" s="5">
        <f>E5/(1+B3)^E4</f>
        <v>3779.8404907312902</v>
      </c>
      <c r="F6" s="6">
        <f>F5/(1+B3)^F4</f>
        <v>3315.649553273061</v>
      </c>
      <c r="G6" s="6">
        <f>G5/(1+B3)^G4</f>
        <v>2908.4645204149656</v>
      </c>
    </row>
    <row r="7" spans="1:7" ht="21" customHeight="1">
      <c r="A7" s="29" t="s">
        <v>5</v>
      </c>
      <c r="B7" s="31">
        <f>B6</f>
        <v>-17100</v>
      </c>
      <c r="C7" s="32">
        <f>B7+C6</f>
        <v>-12187.719298245614</v>
      </c>
      <c r="D7" s="32">
        <f>C7+D6</f>
        <v>-7878.7011388119436</v>
      </c>
      <c r="E7" s="32">
        <f>D7+E6</f>
        <v>-4098.8606480806538</v>
      </c>
      <c r="F7" s="32">
        <f>E7+F6</f>
        <v>-783.21109480759287</v>
      </c>
      <c r="G7" s="83">
        <f>F7+G6</f>
        <v>2125.2534256073727</v>
      </c>
    </row>
    <row r="8" spans="1:7" ht="21" customHeight="1">
      <c r="A8" s="29" t="s">
        <v>8</v>
      </c>
      <c r="B8" s="84">
        <f>B6+NPV(B3,C5:G5)</f>
        <v>2125.2534256073741</v>
      </c>
      <c r="D8" s="3"/>
      <c r="E8" s="3"/>
    </row>
    <row r="9" spans="1:7" ht="21" customHeight="1">
      <c r="A9" s="29" t="s">
        <v>9</v>
      </c>
      <c r="B9" s="26">
        <f>IRR(B5:G5)</f>
        <v>0.1905959524913092</v>
      </c>
    </row>
    <row r="10" spans="1:7" ht="21" customHeight="1">
      <c r="A10" s="38" t="s">
        <v>10</v>
      </c>
      <c r="B10" s="89">
        <f>SUM(C6:G6)/-B5</f>
        <v>1.1242838260589108</v>
      </c>
      <c r="C10" s="90"/>
      <c r="D10" s="91"/>
    </row>
    <row r="11" spans="1:7" ht="21.75" customHeight="1">
      <c r="A11" s="28" t="s">
        <v>22</v>
      </c>
      <c r="C11" s="3">
        <f>C5*(1+B3)^(G4-C4)</f>
        <v>9458.1768960000045</v>
      </c>
      <c r="D11" s="3">
        <f>D5*(1+B3)^(G4-D4)</f>
        <v>8296.6464000000014</v>
      </c>
      <c r="E11" s="3">
        <f>E5*(1+B3)^(G4-E4)</f>
        <v>7277.760000000002</v>
      </c>
      <c r="F11" s="3">
        <f>F5*(1+B3)^(G4-F4)</f>
        <v>6384.0000000000009</v>
      </c>
      <c r="G11" s="3">
        <f>G5*(1+B3)^(G4-G4)</f>
        <v>5600</v>
      </c>
    </row>
    <row r="12" spans="1:7" ht="21" customHeight="1">
      <c r="A12" s="28" t="s">
        <v>14</v>
      </c>
      <c r="G12" s="80">
        <f>SUM(C11:G11)</f>
        <v>37016.583296000012</v>
      </c>
    </row>
    <row r="13" spans="1:7" ht="36" customHeight="1">
      <c r="A13" s="28" t="s">
        <v>13</v>
      </c>
      <c r="B13" s="85">
        <f>(G12/-B5)^(1/G4)-1</f>
        <v>0.16702468917133317</v>
      </c>
    </row>
    <row r="14" spans="1:7" ht="18.75">
      <c r="A14" s="27" t="s">
        <v>25</v>
      </c>
    </row>
    <row r="15" spans="1:7">
      <c r="A15" s="28" t="s">
        <v>0</v>
      </c>
      <c r="B15" s="2">
        <v>0.14000000000000001</v>
      </c>
      <c r="C15" s="3"/>
      <c r="E15" s="3"/>
      <c r="F15" s="3"/>
    </row>
    <row r="16" spans="1:7">
      <c r="A16" s="28" t="s">
        <v>3</v>
      </c>
      <c r="B16" s="79">
        <v>0</v>
      </c>
      <c r="C16" s="79">
        <v>1</v>
      </c>
      <c r="D16" s="79">
        <v>2</v>
      </c>
      <c r="E16" s="79">
        <v>3</v>
      </c>
      <c r="F16" s="79">
        <v>4</v>
      </c>
      <c r="G16" s="79">
        <v>5</v>
      </c>
    </row>
    <row r="17" spans="1:7">
      <c r="A17" s="28" t="s">
        <v>15</v>
      </c>
      <c r="B17" s="79">
        <v>-22430</v>
      </c>
      <c r="C17" s="79">
        <v>7500</v>
      </c>
      <c r="D17" s="79">
        <f>C17</f>
        <v>7500</v>
      </c>
      <c r="E17" s="79">
        <f t="shared" ref="E17:G17" si="1">D17</f>
        <v>7500</v>
      </c>
      <c r="F17" s="79">
        <f t="shared" si="1"/>
        <v>7500</v>
      </c>
      <c r="G17" s="79">
        <f t="shared" si="1"/>
        <v>7500</v>
      </c>
    </row>
    <row r="18" spans="1:7">
      <c r="A18" s="28" t="s">
        <v>23</v>
      </c>
      <c r="B18" s="3">
        <f>B17/(1+B15)^B16</f>
        <v>-22430</v>
      </c>
      <c r="C18" s="5">
        <f>C17/(1+B15)^C16</f>
        <v>6578.9473684210516</v>
      </c>
      <c r="D18" s="5">
        <f>D17/(1+B15)^D16</f>
        <v>5771.0064635272374</v>
      </c>
      <c r="E18" s="5">
        <f>E17/(1+B15)^E16</f>
        <v>5062.2863715151207</v>
      </c>
      <c r="F18" s="6">
        <f>F17/(1+B15)^F16</f>
        <v>4440.6020802764206</v>
      </c>
      <c r="G18" s="6">
        <f>G17/(1+B15)^G16</f>
        <v>3895.2649826986144</v>
      </c>
    </row>
    <row r="19" spans="1:7" ht="21" customHeight="1">
      <c r="A19" s="28" t="s">
        <v>5</v>
      </c>
      <c r="B19" s="3">
        <f>B18</f>
        <v>-22430</v>
      </c>
      <c r="C19" s="5">
        <f>B19+C18</f>
        <v>-15851.052631578948</v>
      </c>
      <c r="D19" s="5">
        <f>C19+D18</f>
        <v>-10080.046168051711</v>
      </c>
      <c r="E19" s="5">
        <f>D19+E18</f>
        <v>-5017.7597965365903</v>
      </c>
      <c r="F19" s="5">
        <f>E19+F18</f>
        <v>-577.15771626016976</v>
      </c>
      <c r="G19" s="86">
        <f>F19+G18</f>
        <v>3318.1072664384446</v>
      </c>
    </row>
    <row r="20" spans="1:7" ht="21" customHeight="1">
      <c r="A20" s="29" t="s">
        <v>8</v>
      </c>
      <c r="B20" s="84">
        <f>B18+NPV(B15,C17:G17)</f>
        <v>3318.1072664384446</v>
      </c>
      <c r="C20" s="3"/>
      <c r="D20" s="3"/>
      <c r="E20" s="3"/>
      <c r="F20" s="3"/>
    </row>
    <row r="21" spans="1:7" ht="21" customHeight="1">
      <c r="A21" s="29" t="s">
        <v>9</v>
      </c>
      <c r="B21" s="87">
        <f>IRR(B17:G17)</f>
        <v>0.19999171415470626</v>
      </c>
      <c r="C21" s="3"/>
    </row>
    <row r="22" spans="1:7" ht="21" customHeight="1">
      <c r="A22" s="38" t="s">
        <v>10</v>
      </c>
      <c r="B22" s="25">
        <f>SUM(C18:G18)/-B17</f>
        <v>1.1479316659134395</v>
      </c>
      <c r="C22" s="91"/>
      <c r="D22" s="91"/>
    </row>
    <row r="23" spans="1:7">
      <c r="A23" s="28" t="s">
        <v>22</v>
      </c>
      <c r="C23" s="3">
        <f>C17*(1+B15)^(G16-C16)</f>
        <v>12667.201200000007</v>
      </c>
      <c r="D23" s="3">
        <f>D17*(1+B15)^(G16-D16)</f>
        <v>11111.580000000004</v>
      </c>
      <c r="E23" s="3">
        <f>E17*(1+B15)^(G16-E16)</f>
        <v>9747.0000000000018</v>
      </c>
      <c r="F23" s="3">
        <f>F17*(1+B15)^(G16-F16)</f>
        <v>8550.0000000000018</v>
      </c>
      <c r="G23" s="3">
        <f>G17*(1+B15)^(G16-G16)</f>
        <v>7500</v>
      </c>
    </row>
    <row r="24" spans="1:7" ht="21" customHeight="1">
      <c r="A24" s="28" t="s">
        <v>14</v>
      </c>
      <c r="G24" s="80">
        <f>SUM(C23:G23)</f>
        <v>49575.781200000012</v>
      </c>
    </row>
    <row r="25" spans="1:7">
      <c r="A25" s="28" t="s">
        <v>13</v>
      </c>
      <c r="B25" s="85">
        <f>(G24/-B17)^(1/G16)-1</f>
        <v>0.1718932656444363</v>
      </c>
    </row>
  </sheetData>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dimension ref="A1:J69"/>
  <sheetViews>
    <sheetView rightToLeft="1" topLeftCell="A41" zoomScaleNormal="100" workbookViewId="0">
      <selection activeCell="B50" sqref="B50"/>
    </sheetView>
  </sheetViews>
  <sheetFormatPr baseColWidth="10" defaultRowHeight="15"/>
  <cols>
    <col min="1" max="1" width="39.85546875" style="30" customWidth="1"/>
    <col min="2" max="2" width="11" customWidth="1"/>
    <col min="3" max="3" width="21.5703125" customWidth="1"/>
    <col min="4" max="10" width="9.28515625" customWidth="1"/>
  </cols>
  <sheetData>
    <row r="1" spans="1:9" ht="14.25" customHeight="1">
      <c r="A1" s="27"/>
      <c r="C1" t="s">
        <v>37</v>
      </c>
      <c r="D1" t="s">
        <v>38</v>
      </c>
      <c r="E1" t="s">
        <v>39</v>
      </c>
    </row>
    <row r="2" spans="1:9">
      <c r="A2" s="30" t="s">
        <v>40</v>
      </c>
      <c r="C2" s="33">
        <v>8000</v>
      </c>
      <c r="D2" s="33">
        <v>12500</v>
      </c>
    </row>
    <row r="3" spans="1:9">
      <c r="A3" s="30" t="s">
        <v>41</v>
      </c>
      <c r="C3" s="33">
        <v>8</v>
      </c>
      <c r="D3" s="33">
        <v>5</v>
      </c>
    </row>
    <row r="4" spans="1:9">
      <c r="A4" s="30" t="s">
        <v>42</v>
      </c>
      <c r="C4" s="33" t="s">
        <v>43</v>
      </c>
      <c r="D4" s="33" t="s">
        <v>43</v>
      </c>
    </row>
    <row r="5" spans="1:9">
      <c r="A5" s="30" t="s">
        <v>130</v>
      </c>
      <c r="C5" s="33">
        <v>4000</v>
      </c>
      <c r="D5" s="33">
        <v>1000</v>
      </c>
    </row>
    <row r="6" spans="1:9">
      <c r="A6" s="30" t="s">
        <v>44</v>
      </c>
      <c r="C6" s="33">
        <v>10000</v>
      </c>
      <c r="D6" s="33">
        <f>C6</f>
        <v>10000</v>
      </c>
    </row>
    <row r="7" spans="1:9">
      <c r="A7" s="30" t="s">
        <v>45</v>
      </c>
      <c r="C7" s="33">
        <v>12</v>
      </c>
      <c r="D7" s="33">
        <f>C7</f>
        <v>12</v>
      </c>
    </row>
    <row r="8" spans="1:9">
      <c r="A8" s="30" t="s">
        <v>46</v>
      </c>
      <c r="C8">
        <f>C9+C10</f>
        <v>8.1000000000000014</v>
      </c>
      <c r="D8">
        <f>D9+D10</f>
        <v>7.7</v>
      </c>
      <c r="E8">
        <f>D8-C8</f>
        <v>-0.40000000000000124</v>
      </c>
    </row>
    <row r="9" spans="1:9">
      <c r="A9" s="30" t="s">
        <v>71</v>
      </c>
      <c r="C9" s="33">
        <v>4.9000000000000004</v>
      </c>
      <c r="D9" s="33">
        <v>4.5</v>
      </c>
    </row>
    <row r="10" spans="1:9">
      <c r="A10" s="30" t="s">
        <v>72</v>
      </c>
      <c r="C10" s="33">
        <v>3.2</v>
      </c>
      <c r="D10" s="33">
        <f>C10</f>
        <v>3.2</v>
      </c>
    </row>
    <row r="11" spans="1:9">
      <c r="A11" s="30" t="s">
        <v>47</v>
      </c>
      <c r="C11" s="33">
        <v>1800</v>
      </c>
      <c r="D11" s="33">
        <f>C11</f>
        <v>1800</v>
      </c>
    </row>
    <row r="12" spans="1:9" ht="18.75">
      <c r="A12" s="27" t="s">
        <v>48</v>
      </c>
      <c r="C12" s="3"/>
      <c r="D12" s="3">
        <v>0</v>
      </c>
      <c r="E12" s="34">
        <v>1</v>
      </c>
      <c r="F12" s="34">
        <v>2</v>
      </c>
      <c r="G12" s="34">
        <v>3</v>
      </c>
      <c r="H12" s="34">
        <v>4</v>
      </c>
      <c r="I12" s="34">
        <v>5</v>
      </c>
    </row>
    <row r="13" spans="1:9" ht="13.5" customHeight="1">
      <c r="A13" s="39" t="s">
        <v>77</v>
      </c>
      <c r="C13">
        <f>C6*C7</f>
        <v>120000</v>
      </c>
      <c r="D13">
        <f>D6*D7</f>
        <v>120000</v>
      </c>
      <c r="E13">
        <f>D13-C13</f>
        <v>0</v>
      </c>
    </row>
    <row r="14" spans="1:9">
      <c r="A14" s="39" t="s">
        <v>78</v>
      </c>
      <c r="C14">
        <f>C8*C6</f>
        <v>81000.000000000015</v>
      </c>
      <c r="D14">
        <f>D8*D6</f>
        <v>77000</v>
      </c>
      <c r="E14">
        <f>D14-C14</f>
        <v>-4000.0000000000146</v>
      </c>
    </row>
    <row r="15" spans="1:9">
      <c r="A15" s="39" t="s">
        <v>79</v>
      </c>
      <c r="C15">
        <f>C11</f>
        <v>1800</v>
      </c>
      <c r="D15">
        <f>D11</f>
        <v>1800</v>
      </c>
      <c r="E15">
        <f>D15-C15</f>
        <v>0</v>
      </c>
    </row>
    <row r="16" spans="1:9">
      <c r="A16" s="39" t="s">
        <v>80</v>
      </c>
      <c r="C16">
        <f>C2/C3</f>
        <v>1000</v>
      </c>
      <c r="D16">
        <f>D2/D3</f>
        <v>2500</v>
      </c>
      <c r="E16">
        <f>D16-C16</f>
        <v>1500</v>
      </c>
    </row>
    <row r="17" spans="1:9">
      <c r="A17" s="39" t="s">
        <v>81</v>
      </c>
      <c r="C17">
        <f>C13-C14-C15-C16</f>
        <v>36199.999999999985</v>
      </c>
      <c r="D17">
        <f>D13-D14-D15-D16</f>
        <v>38700</v>
      </c>
      <c r="E17">
        <f>E13-E14-E15-E16</f>
        <v>2500.0000000000146</v>
      </c>
    </row>
    <row r="18" spans="1:9">
      <c r="A18" s="39" t="s">
        <v>82</v>
      </c>
      <c r="B18" s="95">
        <v>0.25</v>
      </c>
      <c r="E18">
        <f>E17*B18</f>
        <v>625.00000000000364</v>
      </c>
    </row>
    <row r="19" spans="1:9">
      <c r="A19" s="39" t="s">
        <v>83</v>
      </c>
      <c r="E19">
        <f>E17-E18</f>
        <v>1875.0000000000109</v>
      </c>
    </row>
    <row r="20" spans="1:9">
      <c r="A20" s="39" t="s">
        <v>80</v>
      </c>
      <c r="E20">
        <f>E16</f>
        <v>1500</v>
      </c>
    </row>
    <row r="21" spans="1:9">
      <c r="A21" s="30" t="s">
        <v>56</v>
      </c>
      <c r="E21" s="13">
        <f>E19+E20</f>
        <v>3375.0000000000109</v>
      </c>
      <c r="F21" s="13">
        <f>E21</f>
        <v>3375.0000000000109</v>
      </c>
      <c r="G21" s="13">
        <f>F21</f>
        <v>3375.0000000000109</v>
      </c>
      <c r="H21" s="13">
        <f t="shared" ref="H21:I21" si="0">G21</f>
        <v>3375.0000000000109</v>
      </c>
      <c r="I21" s="13">
        <f t="shared" si="0"/>
        <v>3375.0000000000109</v>
      </c>
    </row>
    <row r="22" spans="1:9">
      <c r="A22" s="30" t="s">
        <v>57</v>
      </c>
      <c r="B22" s="95">
        <v>0.11</v>
      </c>
      <c r="E22" t="s">
        <v>58</v>
      </c>
      <c r="I22" s="13">
        <f>D5*(1-B18)</f>
        <v>750</v>
      </c>
    </row>
    <row r="23" spans="1:9">
      <c r="A23" s="30" t="s">
        <v>40</v>
      </c>
      <c r="B23" t="s">
        <v>59</v>
      </c>
      <c r="D23">
        <f>D2</f>
        <v>12500</v>
      </c>
      <c r="E23" s="96" t="s">
        <v>60</v>
      </c>
      <c r="F23" s="97"/>
      <c r="G23" s="91"/>
      <c r="H23" s="91"/>
      <c r="I23" s="98"/>
    </row>
    <row r="24" spans="1:9">
      <c r="A24" s="30" t="s">
        <v>36</v>
      </c>
      <c r="B24" t="s">
        <v>61</v>
      </c>
      <c r="D24">
        <f>C5</f>
        <v>4000</v>
      </c>
      <c r="E24" s="99" t="s">
        <v>62</v>
      </c>
      <c r="F24" s="100"/>
      <c r="G24" s="91"/>
      <c r="H24" s="91"/>
      <c r="I24" s="101">
        <f>D5</f>
        <v>1000</v>
      </c>
    </row>
    <row r="25" spans="1:9">
      <c r="A25" s="30" t="s">
        <v>63</v>
      </c>
      <c r="B25" t="s">
        <v>64</v>
      </c>
      <c r="D25">
        <f>C16*D3</f>
        <v>5000</v>
      </c>
      <c r="E25" s="99" t="s">
        <v>65</v>
      </c>
      <c r="F25" s="100"/>
      <c r="G25" s="91"/>
      <c r="H25" s="91"/>
      <c r="I25" s="101">
        <f>(I24-0)*B18</f>
        <v>250</v>
      </c>
    </row>
    <row r="26" spans="1:9">
      <c r="A26" s="30" t="s">
        <v>73</v>
      </c>
      <c r="B26" t="s">
        <v>66</v>
      </c>
      <c r="D26">
        <f>(D24-D25)*0.25</f>
        <v>-250</v>
      </c>
      <c r="E26" s="102" t="s">
        <v>58</v>
      </c>
      <c r="F26" s="103"/>
      <c r="G26" s="91"/>
      <c r="H26" s="91"/>
      <c r="I26" s="104">
        <f>I24-I25</f>
        <v>750</v>
      </c>
    </row>
    <row r="27" spans="1:9">
      <c r="A27" s="30" t="s">
        <v>67</v>
      </c>
      <c r="B27" t="s">
        <v>68</v>
      </c>
      <c r="D27" s="13">
        <f>-(D23-D24+D26)</f>
        <v>-8250</v>
      </c>
      <c r="E27">
        <f>E21</f>
        <v>3375.0000000000109</v>
      </c>
      <c r="F27">
        <f>F21</f>
        <v>3375.0000000000109</v>
      </c>
      <c r="G27">
        <f t="shared" ref="G27:H27" si="1">G21</f>
        <v>3375.0000000000109</v>
      </c>
      <c r="H27">
        <f t="shared" si="1"/>
        <v>3375.0000000000109</v>
      </c>
      <c r="I27">
        <f>G21+I22</f>
        <v>4125.0000000000109</v>
      </c>
    </row>
    <row r="28" spans="1:9">
      <c r="A28" s="30" t="s">
        <v>74</v>
      </c>
      <c r="B28" s="95">
        <v>0.1</v>
      </c>
      <c r="D28">
        <f>B28*D13</f>
        <v>12000</v>
      </c>
      <c r="E28">
        <f>B28*D13</f>
        <v>12000</v>
      </c>
      <c r="F28">
        <f>B28*D13</f>
        <v>12000</v>
      </c>
      <c r="G28">
        <f>B28*D13</f>
        <v>12000</v>
      </c>
      <c r="H28">
        <f>B28*D13</f>
        <v>12000</v>
      </c>
      <c r="I28">
        <v>0</v>
      </c>
    </row>
    <row r="29" spans="1:9">
      <c r="A29" s="39" t="s">
        <v>75</v>
      </c>
      <c r="D29">
        <f>D28-C28</f>
        <v>12000</v>
      </c>
      <c r="E29">
        <f t="shared" ref="E29:I29" si="2">E28-D28</f>
        <v>0</v>
      </c>
      <c r="F29">
        <f t="shared" si="2"/>
        <v>0</v>
      </c>
      <c r="G29">
        <f t="shared" si="2"/>
        <v>0</v>
      </c>
      <c r="H29">
        <f t="shared" si="2"/>
        <v>0</v>
      </c>
      <c r="I29">
        <f t="shared" si="2"/>
        <v>-12000</v>
      </c>
    </row>
    <row r="30" spans="1:9">
      <c r="A30" s="30" t="s">
        <v>56</v>
      </c>
      <c r="D30" s="13">
        <f>D27-D29</f>
        <v>-20250</v>
      </c>
      <c r="E30" s="13">
        <f t="shared" ref="E30:I30" si="3">E27-E29</f>
        <v>3375.0000000000109</v>
      </c>
      <c r="F30" s="13">
        <f t="shared" si="3"/>
        <v>3375.0000000000109</v>
      </c>
      <c r="G30" s="13">
        <f t="shared" si="3"/>
        <v>3375.0000000000109</v>
      </c>
      <c r="H30" s="13">
        <f t="shared" si="3"/>
        <v>3375.0000000000109</v>
      </c>
      <c r="I30" s="13">
        <f t="shared" si="3"/>
        <v>16125.000000000011</v>
      </c>
    </row>
    <row r="31" spans="1:9">
      <c r="A31" s="94" t="s">
        <v>69</v>
      </c>
      <c r="B31" s="91"/>
      <c r="C31" s="91"/>
      <c r="D31" s="91">
        <f>D30</f>
        <v>-20250</v>
      </c>
      <c r="E31" s="90">
        <f t="shared" ref="E31:H31" si="4">D31+E30</f>
        <v>-16874.999999999989</v>
      </c>
      <c r="F31" s="90">
        <f t="shared" si="4"/>
        <v>-13499.999999999978</v>
      </c>
      <c r="G31" s="90">
        <f t="shared" si="4"/>
        <v>-10124.999999999967</v>
      </c>
      <c r="H31" s="90">
        <f t="shared" si="4"/>
        <v>-6749.9999999999563</v>
      </c>
      <c r="I31" s="90">
        <f>H31+I30</f>
        <v>9375.0000000000546</v>
      </c>
    </row>
    <row r="32" spans="1:9">
      <c r="A32" s="94" t="s">
        <v>70</v>
      </c>
      <c r="B32" s="105">
        <f>H12+(-H31/I30)</f>
        <v>4.4186046511627879</v>
      </c>
      <c r="C32" s="59" t="s">
        <v>131</v>
      </c>
      <c r="D32">
        <f>(1+B22)^-D12</f>
        <v>1</v>
      </c>
      <c r="E32">
        <f>(1+B22)^-E12</f>
        <v>0.9009009009009008</v>
      </c>
      <c r="F32">
        <f>(1+B22)^-F12</f>
        <v>0.8116224332440547</v>
      </c>
      <c r="G32">
        <f>(1+B22)^-G12</f>
        <v>0.73119138130095018</v>
      </c>
      <c r="H32">
        <f>(1+B22)^-H12</f>
        <v>0.65873097414500015</v>
      </c>
      <c r="I32">
        <f>(1+B22)^-I12</f>
        <v>0.5934513280585586</v>
      </c>
    </row>
    <row r="33" spans="1:10">
      <c r="C33" t="s">
        <v>132</v>
      </c>
      <c r="D33">
        <f>D30*D32</f>
        <v>-20250</v>
      </c>
      <c r="E33">
        <f>E30*E32</f>
        <v>3040.54054054055</v>
      </c>
      <c r="F33">
        <f>F30*F32</f>
        <v>2739.2257121986936</v>
      </c>
      <c r="G33">
        <f>G30*G32</f>
        <v>2467.7709118907151</v>
      </c>
      <c r="H33">
        <f>H30*H32</f>
        <v>2223.2170377393827</v>
      </c>
      <c r="I33">
        <f>I30*I32</f>
        <v>9569.402664944264</v>
      </c>
    </row>
    <row r="34" spans="1:10">
      <c r="A34" s="40" t="s">
        <v>84</v>
      </c>
      <c r="B34" s="37">
        <f>H12+(-H34/I33)</f>
        <v>5.0219285508232518</v>
      </c>
      <c r="C34" t="s">
        <v>134</v>
      </c>
      <c r="D34">
        <f>D33</f>
        <v>-20250</v>
      </c>
      <c r="E34">
        <f>D34+E33</f>
        <v>-17209.459459459449</v>
      </c>
      <c r="F34">
        <f>E34+F33</f>
        <v>-14470.233747260756</v>
      </c>
      <c r="G34">
        <f>F34+G33</f>
        <v>-12002.462835370041</v>
      </c>
      <c r="H34">
        <f>G34+H33</f>
        <v>-9779.2457976306578</v>
      </c>
      <c r="I34">
        <f>H34+I33</f>
        <v>-209.8431326863938</v>
      </c>
    </row>
    <row r="35" spans="1:10">
      <c r="A35" s="107" t="s">
        <v>10</v>
      </c>
      <c r="B35" s="108">
        <f>SUM(E33:I33)/-D33</f>
        <v>0.9896373761636349</v>
      </c>
    </row>
    <row r="37" spans="1:10">
      <c r="A37" s="40" t="s">
        <v>8</v>
      </c>
      <c r="B37" s="36">
        <f>D30+NPV(B22,E30:I30)</f>
        <v>-209.8431326863938</v>
      </c>
      <c r="C37" s="40" t="s">
        <v>8</v>
      </c>
      <c r="D37" s="37">
        <f>SUM(D33:I33)</f>
        <v>-209.8431326863938</v>
      </c>
    </row>
    <row r="38" spans="1:10" ht="20.25" customHeight="1">
      <c r="A38" s="38" t="s">
        <v>133</v>
      </c>
      <c r="B38" s="109">
        <f>IRR(D30:I30)</f>
        <v>0.10681862472119326</v>
      </c>
      <c r="C38" s="91"/>
      <c r="D38" s="91"/>
    </row>
    <row r="39" spans="1:10" ht="19.5" customHeight="1">
      <c r="A39" s="28" t="s">
        <v>135</v>
      </c>
      <c r="C39" s="3"/>
      <c r="D39" s="3"/>
      <c r="E39" s="3">
        <f>E30*(1+B22)^(I12-E12)</f>
        <v>5123.4876337500182</v>
      </c>
      <c r="F39" s="3">
        <f>F30*(1+B22)^(I12-F12)</f>
        <v>4615.7546250000159</v>
      </c>
      <c r="G39" s="3">
        <f>G30*(1+B22)^(I12-G12)</f>
        <v>4158.3375000000142</v>
      </c>
      <c r="H39" s="3">
        <f>H30*(1+B22)^(I12-H12)</f>
        <v>3746.2500000000123</v>
      </c>
      <c r="I39" s="3">
        <f>I30*(1+B22)^(I12-I12)</f>
        <v>16125.000000000011</v>
      </c>
    </row>
    <row r="40" spans="1:10" ht="27" customHeight="1">
      <c r="A40" s="28" t="s">
        <v>14</v>
      </c>
      <c r="G40" s="80">
        <f>SUM(E39:I39)</f>
        <v>33768.829758750071</v>
      </c>
    </row>
    <row r="41" spans="1:10" ht="30.75" customHeight="1">
      <c r="A41" s="28" t="s">
        <v>13</v>
      </c>
      <c r="B41" s="85">
        <f>(G40/-D30)^(1/I12)-1</f>
        <v>0.10768990208915397</v>
      </c>
    </row>
    <row r="42" spans="1:10" ht="18.75">
      <c r="A42" s="27"/>
    </row>
    <row r="43" spans="1:10" ht="18.75">
      <c r="A43" s="30" t="s">
        <v>57</v>
      </c>
      <c r="B43" s="95">
        <v>0.1</v>
      </c>
      <c r="D43">
        <f>D12</f>
        <v>0</v>
      </c>
      <c r="E43">
        <f t="shared" ref="E43:I43" si="5">E12</f>
        <v>1</v>
      </c>
      <c r="F43">
        <f t="shared" si="5"/>
        <v>2</v>
      </c>
      <c r="G43">
        <f t="shared" si="5"/>
        <v>3</v>
      </c>
      <c r="H43">
        <f t="shared" si="5"/>
        <v>4</v>
      </c>
      <c r="I43">
        <f t="shared" si="5"/>
        <v>5</v>
      </c>
      <c r="J43" s="27"/>
    </row>
    <row r="44" spans="1:10" ht="18.75">
      <c r="A44" s="30" t="s">
        <v>56</v>
      </c>
      <c r="D44" s="13">
        <f>D30</f>
        <v>-20250</v>
      </c>
      <c r="E44" s="13">
        <f>E30</f>
        <v>3375.0000000000109</v>
      </c>
      <c r="F44" s="13">
        <f>F30</f>
        <v>3375.0000000000109</v>
      </c>
      <c r="G44" s="13">
        <f>G30</f>
        <v>3375.0000000000109</v>
      </c>
      <c r="H44" s="13">
        <f>H30</f>
        <v>3375.0000000000109</v>
      </c>
      <c r="I44" s="13">
        <f>I30</f>
        <v>16125.000000000011</v>
      </c>
      <c r="J44" s="27"/>
    </row>
    <row r="45" spans="1:10" ht="18.75">
      <c r="C45" s="59" t="s">
        <v>131</v>
      </c>
      <c r="D45">
        <f>(1+B43)^-D43</f>
        <v>1</v>
      </c>
      <c r="E45">
        <f>(1+B43)^-E43</f>
        <v>0.90909090909090906</v>
      </c>
      <c r="F45">
        <f>(1+B43)^-F43</f>
        <v>0.82644628099173545</v>
      </c>
      <c r="G45">
        <f>(1+B43)^-G43</f>
        <v>0.75131480090157754</v>
      </c>
      <c r="H45">
        <f>(1+B43)^-H43</f>
        <v>0.68301345536507052</v>
      </c>
      <c r="I45">
        <f>(1+B43)^-I43</f>
        <v>0.62092132305915493</v>
      </c>
      <c r="J45" s="27"/>
    </row>
    <row r="46" spans="1:10" ht="18.75">
      <c r="A46" s="40" t="s">
        <v>8</v>
      </c>
      <c r="B46" s="36">
        <f>D44+NPV(B43,E44:I44)</f>
        <v>460.65221575777468</v>
      </c>
      <c r="C46" t="s">
        <v>132</v>
      </c>
      <c r="D46">
        <f>D44*D45</f>
        <v>-20250</v>
      </c>
      <c r="E46">
        <f>E44*E45</f>
        <v>3068.181818181828</v>
      </c>
      <c r="F46">
        <f>F44*F45</f>
        <v>2789.256198347116</v>
      </c>
      <c r="G46">
        <f>G44*G45</f>
        <v>2535.6874530428322</v>
      </c>
      <c r="H46">
        <f>H44*H45</f>
        <v>2305.1704118571206</v>
      </c>
      <c r="I46">
        <f>I44*I45</f>
        <v>10012.356334328881</v>
      </c>
      <c r="J46" s="27"/>
    </row>
    <row r="47" spans="1:10" ht="18.75">
      <c r="A47" s="40" t="s">
        <v>8</v>
      </c>
      <c r="B47" s="37">
        <f>SUM(D46:I46)</f>
        <v>460.65221575777832</v>
      </c>
      <c r="C47" t="s">
        <v>134</v>
      </c>
      <c r="D47">
        <f>D46</f>
        <v>-20250</v>
      </c>
      <c r="E47">
        <f>D47+E46</f>
        <v>-17181.818181818173</v>
      </c>
      <c r="F47">
        <f>E47+F46</f>
        <v>-14392.561983471056</v>
      </c>
      <c r="G47">
        <f>F47+G46</f>
        <v>-11856.874530428224</v>
      </c>
      <c r="H47">
        <f>G47+H46</f>
        <v>-9551.7041185711023</v>
      </c>
      <c r="I47">
        <f>H47+I46</f>
        <v>460.65221575777832</v>
      </c>
      <c r="J47" s="27"/>
    </row>
    <row r="48" spans="1:10" ht="18.75">
      <c r="A48" s="40"/>
      <c r="B48" s="37"/>
      <c r="J48" s="27"/>
    </row>
    <row r="49" spans="1:10" ht="18.75">
      <c r="A49" s="94" t="s">
        <v>84</v>
      </c>
      <c r="B49" s="105">
        <f>H53+(-H47/I46)</f>
        <v>0.95399162790697312</v>
      </c>
      <c r="J49" s="27"/>
    </row>
    <row r="50" spans="1:10" ht="18.75">
      <c r="A50" s="38" t="s">
        <v>10</v>
      </c>
      <c r="B50" s="106">
        <f>SUM(E46:I46)/-D46</f>
        <v>1.0227482575682854</v>
      </c>
      <c r="J50" s="27"/>
    </row>
    <row r="51" spans="1:10" ht="18.75">
      <c r="A51" s="38" t="s">
        <v>9</v>
      </c>
      <c r="B51" s="109">
        <f>IRR(D44:I44)</f>
        <v>0.10681862472119326</v>
      </c>
      <c r="J51" s="27"/>
    </row>
    <row r="52" spans="1:10" ht="18.75">
      <c r="A52" s="38" t="s">
        <v>34</v>
      </c>
      <c r="B52" s="91"/>
      <c r="C52" s="92"/>
      <c r="D52" s="92"/>
      <c r="E52" s="92">
        <f>E44*(1+B43)^(I43-E43)</f>
        <v>4941.3375000000169</v>
      </c>
      <c r="F52" s="92">
        <f>F44*(1+B43)^(I43-F43)</f>
        <v>4492.1250000000155</v>
      </c>
      <c r="G52" s="92">
        <f>G44*(1+B43)^(I43-G43)</f>
        <v>4083.7500000000136</v>
      </c>
      <c r="H52" s="92">
        <f>H44*(1+B43)^(I43-H43)</f>
        <v>3712.5000000000123</v>
      </c>
      <c r="I52" s="92">
        <f>I44*(1+B43)^(I43-I43)</f>
        <v>16125.000000000011</v>
      </c>
      <c r="J52" s="27"/>
    </row>
    <row r="53" spans="1:10" ht="24.75" customHeight="1">
      <c r="A53" s="38" t="s">
        <v>14</v>
      </c>
      <c r="B53" s="91"/>
      <c r="C53" s="91"/>
      <c r="D53" s="91"/>
      <c r="E53" s="91"/>
      <c r="F53" s="91"/>
      <c r="G53" s="90">
        <f>SUM(E52:I52)</f>
        <v>33354.712500000067</v>
      </c>
      <c r="H53" s="91"/>
      <c r="I53" s="91"/>
      <c r="J53" s="27"/>
    </row>
    <row r="54" spans="1:10" ht="18.75">
      <c r="A54" s="38" t="s">
        <v>13</v>
      </c>
      <c r="B54" s="19">
        <f>(G53/-D44)^(1/I43)-1</f>
        <v>0.10495968996527094</v>
      </c>
      <c r="C54" s="91"/>
      <c r="D54" s="91"/>
      <c r="E54" s="91"/>
      <c r="F54" s="91"/>
      <c r="G54" s="91"/>
      <c r="H54" s="91"/>
      <c r="I54" s="91"/>
      <c r="J54" s="27"/>
    </row>
    <row r="55" spans="1:10" ht="18.75">
      <c r="A55" s="110"/>
      <c r="B55" s="91"/>
      <c r="C55" s="91"/>
      <c r="D55" s="91"/>
      <c r="E55" s="91"/>
      <c r="F55" s="91"/>
      <c r="G55" s="91"/>
      <c r="H55" s="91"/>
      <c r="I55" s="91"/>
      <c r="J55" s="27"/>
    </row>
    <row r="56" spans="1:10" ht="18.75">
      <c r="A56" s="27"/>
      <c r="B56" s="27"/>
      <c r="C56" s="27"/>
      <c r="D56" s="27"/>
      <c r="E56" s="27"/>
      <c r="F56" s="27"/>
      <c r="G56" s="27"/>
      <c r="H56" s="27"/>
      <c r="I56" s="27"/>
      <c r="J56" s="27"/>
    </row>
    <row r="57" spans="1:10" ht="18.75">
      <c r="A57" s="27"/>
      <c r="B57" s="27"/>
      <c r="C57" s="27"/>
      <c r="D57" s="27"/>
      <c r="E57" s="27"/>
      <c r="F57" s="27"/>
      <c r="G57" s="27"/>
      <c r="H57" s="27"/>
      <c r="I57" s="27"/>
      <c r="J57" s="27"/>
    </row>
    <row r="58" spans="1:10" ht="18.75">
      <c r="A58" s="27"/>
      <c r="B58" s="27"/>
      <c r="C58" s="27"/>
      <c r="D58" s="27"/>
      <c r="E58" s="27"/>
      <c r="F58" s="27"/>
      <c r="G58" s="27"/>
      <c r="H58" s="27"/>
      <c r="I58" s="27"/>
      <c r="J58" s="27"/>
    </row>
    <row r="59" spans="1:10" ht="18.75">
      <c r="A59" s="27"/>
      <c r="B59" s="27"/>
      <c r="C59" s="27"/>
      <c r="D59" s="27"/>
      <c r="E59" s="27"/>
      <c r="F59" s="27"/>
      <c r="G59" s="27"/>
      <c r="H59" s="27"/>
      <c r="I59" s="27"/>
      <c r="J59" s="27"/>
    </row>
    <row r="60" spans="1:10" ht="18.75">
      <c r="A60" s="27"/>
      <c r="B60" s="27"/>
      <c r="C60" s="27"/>
      <c r="D60" s="27"/>
      <c r="E60" s="27"/>
      <c r="F60" s="27"/>
      <c r="G60" s="27"/>
      <c r="H60" s="27"/>
      <c r="I60" s="27"/>
      <c r="J60" s="27"/>
    </row>
    <row r="61" spans="1:10" ht="18.75">
      <c r="A61" s="27"/>
      <c r="B61" s="27"/>
      <c r="C61" s="27"/>
      <c r="D61" s="27"/>
      <c r="E61" s="27"/>
      <c r="F61" s="27"/>
      <c r="G61" s="27"/>
      <c r="H61" s="27"/>
      <c r="I61" s="27"/>
      <c r="J61" s="27"/>
    </row>
    <row r="62" spans="1:10" ht="18.75">
      <c r="A62" s="27"/>
      <c r="B62" s="27"/>
      <c r="C62" s="27"/>
      <c r="D62" s="27"/>
      <c r="E62" s="27"/>
      <c r="F62" s="27"/>
      <c r="G62" s="27"/>
      <c r="H62" s="27"/>
      <c r="I62" s="27"/>
      <c r="J62" s="27"/>
    </row>
    <row r="63" spans="1:10" ht="18.75">
      <c r="A63" s="27"/>
      <c r="B63" s="27"/>
      <c r="C63" s="27"/>
      <c r="D63" s="27"/>
      <c r="E63" s="27"/>
      <c r="F63" s="27"/>
      <c r="G63" s="27"/>
      <c r="H63" s="27"/>
      <c r="I63" s="27"/>
      <c r="J63" s="27"/>
    </row>
    <row r="64" spans="1:10" ht="18.75">
      <c r="A64" s="27"/>
      <c r="B64" s="27"/>
      <c r="C64" s="27"/>
      <c r="D64" s="27"/>
      <c r="E64" s="27"/>
      <c r="F64" s="27"/>
      <c r="G64" s="27"/>
      <c r="H64" s="27"/>
      <c r="I64" s="27"/>
      <c r="J64" s="27"/>
    </row>
    <row r="65" spans="1:10" ht="18.75">
      <c r="A65" s="27"/>
      <c r="B65" s="27"/>
      <c r="C65" s="27"/>
      <c r="D65" s="27"/>
      <c r="E65" s="27"/>
      <c r="F65" s="27"/>
      <c r="G65" s="27"/>
      <c r="H65" s="27"/>
      <c r="I65" s="27"/>
      <c r="J65" s="27"/>
    </row>
    <row r="66" spans="1:10" ht="18.75">
      <c r="A66" s="27"/>
      <c r="B66" s="27"/>
      <c r="C66" s="27"/>
      <c r="D66" s="27"/>
      <c r="E66" s="27"/>
      <c r="F66" s="27"/>
      <c r="G66" s="27"/>
      <c r="H66" s="27"/>
      <c r="I66" s="27"/>
      <c r="J66" s="27"/>
    </row>
    <row r="67" spans="1:10" ht="18.75">
      <c r="A67" s="27"/>
      <c r="B67" s="27"/>
      <c r="C67" s="27"/>
      <c r="D67" s="27"/>
      <c r="E67" s="27"/>
      <c r="F67" s="27"/>
      <c r="G67" s="27"/>
      <c r="H67" s="27"/>
      <c r="I67" s="27"/>
      <c r="J67" s="27"/>
    </row>
    <row r="68" spans="1:10" ht="18.75">
      <c r="A68" s="27"/>
      <c r="B68" s="27"/>
      <c r="C68" s="27"/>
      <c r="D68" s="27"/>
      <c r="E68" s="27"/>
      <c r="F68" s="27"/>
      <c r="G68" s="27"/>
      <c r="H68" s="27"/>
      <c r="I68" s="27"/>
      <c r="J68" s="27"/>
    </row>
    <row r="69" spans="1:10">
      <c r="B69" s="14"/>
    </row>
  </sheetData>
  <pageMargins left="0.7" right="0.7"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dimension ref="A1:G75"/>
  <sheetViews>
    <sheetView rightToLeft="1" topLeftCell="A20" workbookViewId="0">
      <selection activeCell="D34" sqref="D34"/>
    </sheetView>
  </sheetViews>
  <sheetFormatPr baseColWidth="10" defaultRowHeight="15"/>
  <cols>
    <col min="1" max="1" width="43.85546875" style="30" customWidth="1"/>
    <col min="2" max="2" width="10.85546875" style="3" customWidth="1"/>
    <col min="3" max="9" width="10.85546875" customWidth="1"/>
  </cols>
  <sheetData>
    <row r="1" spans="1:7">
      <c r="A1" s="30" t="s">
        <v>99</v>
      </c>
      <c r="B1" s="79">
        <v>25000</v>
      </c>
    </row>
    <row r="2" spans="1:7">
      <c r="A2" s="30" t="s">
        <v>41</v>
      </c>
      <c r="B2" s="79">
        <v>5</v>
      </c>
    </row>
    <row r="3" spans="1:7">
      <c r="A3" s="51" t="s">
        <v>100</v>
      </c>
      <c r="B3" s="79">
        <v>400</v>
      </c>
    </row>
    <row r="4" spans="1:7">
      <c r="B4" s="79">
        <v>0</v>
      </c>
      <c r="C4" s="33">
        <v>1</v>
      </c>
      <c r="D4" s="33">
        <v>2</v>
      </c>
      <c r="E4" s="33">
        <v>3</v>
      </c>
      <c r="F4" s="33">
        <v>4</v>
      </c>
      <c r="G4" s="33">
        <v>5</v>
      </c>
    </row>
    <row r="5" spans="1:7">
      <c r="A5" s="30" t="s">
        <v>44</v>
      </c>
      <c r="C5" s="33">
        <v>1000</v>
      </c>
      <c r="D5" s="33">
        <v>1200</v>
      </c>
      <c r="E5" s="33">
        <v>1300</v>
      </c>
      <c r="F5" s="33">
        <v>1300</v>
      </c>
      <c r="G5" s="33">
        <v>1300</v>
      </c>
    </row>
    <row r="6" spans="1:7">
      <c r="A6" s="30" t="s">
        <v>45</v>
      </c>
      <c r="C6" s="33">
        <v>10</v>
      </c>
      <c r="D6" s="33">
        <f t="shared" ref="D6:G7" si="0">C6</f>
        <v>10</v>
      </c>
      <c r="E6" s="33">
        <f t="shared" si="0"/>
        <v>10</v>
      </c>
      <c r="F6" s="33">
        <f t="shared" si="0"/>
        <v>10</v>
      </c>
      <c r="G6" s="33">
        <f t="shared" si="0"/>
        <v>10</v>
      </c>
    </row>
    <row r="7" spans="1:7">
      <c r="A7" s="30" t="s">
        <v>46</v>
      </c>
      <c r="C7" s="33">
        <v>2</v>
      </c>
      <c r="D7" s="33">
        <f>C7</f>
        <v>2</v>
      </c>
      <c r="E7" s="33">
        <f t="shared" si="0"/>
        <v>2</v>
      </c>
      <c r="F7" s="33">
        <f t="shared" si="0"/>
        <v>2</v>
      </c>
      <c r="G7" s="33">
        <f t="shared" si="0"/>
        <v>2</v>
      </c>
    </row>
    <row r="8" spans="1:7">
      <c r="A8" s="30" t="s">
        <v>47</v>
      </c>
      <c r="C8" s="33">
        <v>1500</v>
      </c>
      <c r="D8" s="33">
        <f t="shared" ref="D8:G8" si="1">C8</f>
        <v>1500</v>
      </c>
      <c r="E8" s="33">
        <f t="shared" si="1"/>
        <v>1500</v>
      </c>
      <c r="F8" s="33">
        <f t="shared" si="1"/>
        <v>1500</v>
      </c>
      <c r="G8" s="33">
        <f t="shared" si="1"/>
        <v>1500</v>
      </c>
    </row>
    <row r="9" spans="1:7">
      <c r="A9" s="30" t="s">
        <v>137</v>
      </c>
      <c r="B9" s="79">
        <v>36</v>
      </c>
      <c r="C9" s="111" t="s">
        <v>136</v>
      </c>
      <c r="D9" s="3"/>
      <c r="E9" s="34"/>
      <c r="F9" s="34"/>
      <c r="G9" s="34"/>
    </row>
    <row r="10" spans="1:7">
      <c r="A10" s="30" t="s">
        <v>49</v>
      </c>
      <c r="C10">
        <f>C5*C6</f>
        <v>10000</v>
      </c>
      <c r="D10">
        <f>D5*D6</f>
        <v>12000</v>
      </c>
      <c r="E10">
        <f>E5*E6</f>
        <v>13000</v>
      </c>
      <c r="F10">
        <f>F5*F6</f>
        <v>13000</v>
      </c>
      <c r="G10">
        <f>G5*G6</f>
        <v>13000</v>
      </c>
    </row>
    <row r="11" spans="1:7">
      <c r="A11" s="30" t="s">
        <v>50</v>
      </c>
      <c r="C11">
        <f>C7*C5</f>
        <v>2000</v>
      </c>
      <c r="D11">
        <f>D7*D5</f>
        <v>2400</v>
      </c>
      <c r="E11">
        <f>E7*E5</f>
        <v>2600</v>
      </c>
      <c r="F11">
        <f>F7*F5</f>
        <v>2600</v>
      </c>
      <c r="G11">
        <f>G7*G5</f>
        <v>2600</v>
      </c>
    </row>
    <row r="12" spans="1:7">
      <c r="A12" s="30" t="s">
        <v>51</v>
      </c>
      <c r="C12">
        <f>C8</f>
        <v>1500</v>
      </c>
      <c r="D12">
        <f t="shared" ref="D12:G12" si="2">D8</f>
        <v>1500</v>
      </c>
      <c r="E12">
        <f t="shared" si="2"/>
        <v>1500</v>
      </c>
      <c r="F12">
        <f t="shared" si="2"/>
        <v>1500</v>
      </c>
      <c r="G12">
        <f t="shared" si="2"/>
        <v>1500</v>
      </c>
    </row>
    <row r="13" spans="1:7">
      <c r="A13" s="30" t="s">
        <v>52</v>
      </c>
      <c r="C13">
        <f>B1/B2</f>
        <v>5000</v>
      </c>
      <c r="D13">
        <f>B1/B2</f>
        <v>5000</v>
      </c>
      <c r="E13">
        <f>B1/B2</f>
        <v>5000</v>
      </c>
      <c r="F13">
        <f>B1/B2</f>
        <v>5000</v>
      </c>
      <c r="G13">
        <f>B1/B2</f>
        <v>5000</v>
      </c>
    </row>
    <row r="14" spans="1:7">
      <c r="A14" s="30" t="s">
        <v>53</v>
      </c>
      <c r="C14">
        <f>C10-C11-C12-C13</f>
        <v>1500</v>
      </c>
      <c r="D14">
        <f t="shared" ref="D14:G14" si="3">D10-D11-D12-D13</f>
        <v>3100</v>
      </c>
      <c r="E14">
        <f t="shared" si="3"/>
        <v>3900</v>
      </c>
      <c r="F14">
        <f t="shared" si="3"/>
        <v>3900</v>
      </c>
      <c r="G14">
        <f t="shared" si="3"/>
        <v>3900</v>
      </c>
    </row>
    <row r="15" spans="1:7">
      <c r="A15" s="30" t="s">
        <v>54</v>
      </c>
      <c r="B15" s="2">
        <v>0.25</v>
      </c>
      <c r="C15">
        <f>C14*B15</f>
        <v>375</v>
      </c>
      <c r="D15">
        <f>D14*B15</f>
        <v>775</v>
      </c>
      <c r="E15">
        <f>E14*B15</f>
        <v>975</v>
      </c>
      <c r="F15">
        <f>F14*B15</f>
        <v>975</v>
      </c>
      <c r="G15">
        <f>G14*B15</f>
        <v>975</v>
      </c>
    </row>
    <row r="16" spans="1:7">
      <c r="A16" s="30" t="s">
        <v>55</v>
      </c>
      <c r="C16">
        <f t="shared" ref="C16:D16" si="4">C14-C15</f>
        <v>1125</v>
      </c>
      <c r="D16">
        <f t="shared" si="4"/>
        <v>2325</v>
      </c>
      <c r="E16">
        <f>E14-E15</f>
        <v>2925</v>
      </c>
      <c r="F16">
        <f t="shared" ref="F16:G16" si="5">F14-F15</f>
        <v>2925</v>
      </c>
      <c r="G16">
        <f t="shared" si="5"/>
        <v>2925</v>
      </c>
    </row>
    <row r="17" spans="1:7">
      <c r="A17" s="30" t="s">
        <v>52</v>
      </c>
      <c r="C17">
        <f>C13</f>
        <v>5000</v>
      </c>
      <c r="D17">
        <f t="shared" ref="D17:G17" si="6">D13</f>
        <v>5000</v>
      </c>
      <c r="E17">
        <f t="shared" si="6"/>
        <v>5000</v>
      </c>
      <c r="F17">
        <f t="shared" si="6"/>
        <v>5000</v>
      </c>
      <c r="G17">
        <f t="shared" si="6"/>
        <v>5000</v>
      </c>
    </row>
    <row r="18" spans="1:7">
      <c r="A18" s="30" t="s">
        <v>101</v>
      </c>
      <c r="C18" s="13">
        <f t="shared" ref="C18:D18" si="7">C16+C17</f>
        <v>6125</v>
      </c>
      <c r="D18" s="13">
        <f t="shared" si="7"/>
        <v>7325</v>
      </c>
      <c r="E18" s="13">
        <f>E16+E17</f>
        <v>7925</v>
      </c>
      <c r="F18" s="13">
        <f>E18</f>
        <v>7925</v>
      </c>
      <c r="G18" s="13">
        <f>F18</f>
        <v>7925</v>
      </c>
    </row>
    <row r="19" spans="1:7">
      <c r="A19" s="30" t="s">
        <v>102</v>
      </c>
      <c r="B19" s="3">
        <f>B9*C10/360</f>
        <v>1000</v>
      </c>
      <c r="C19" s="3">
        <f>B9*D10/360</f>
        <v>1200</v>
      </c>
      <c r="D19" s="3">
        <f>B9*E10/360</f>
        <v>1300</v>
      </c>
      <c r="E19" s="3">
        <f>B9*F10/360</f>
        <v>1300</v>
      </c>
      <c r="F19" s="3">
        <f>B9*G10/360</f>
        <v>1300</v>
      </c>
    </row>
    <row r="20" spans="1:7">
      <c r="A20" s="30" t="s">
        <v>103</v>
      </c>
      <c r="B20" s="3">
        <f>B19-B18</f>
        <v>1000</v>
      </c>
      <c r="C20">
        <f>C19-B19</f>
        <v>200</v>
      </c>
      <c r="D20">
        <f t="shared" ref="D20:F20" si="8">D19-C19</f>
        <v>100</v>
      </c>
      <c r="E20">
        <f t="shared" si="8"/>
        <v>0</v>
      </c>
      <c r="F20">
        <f t="shared" si="8"/>
        <v>0</v>
      </c>
      <c r="G20">
        <f>SUM(B20:F20)</f>
        <v>1300</v>
      </c>
    </row>
    <row r="21" spans="1:7">
      <c r="A21" s="51" t="s">
        <v>104</v>
      </c>
      <c r="B21" s="54"/>
      <c r="G21">
        <f>B3</f>
        <v>400</v>
      </c>
    </row>
    <row r="22" spans="1:7">
      <c r="A22" s="51" t="s">
        <v>65</v>
      </c>
      <c r="B22" s="54"/>
      <c r="G22">
        <f>B15*(B3-0)</f>
        <v>100</v>
      </c>
    </row>
    <row r="23" spans="1:7">
      <c r="A23" s="52" t="s">
        <v>105</v>
      </c>
      <c r="B23" s="55"/>
      <c r="G23">
        <f>G21-G22</f>
        <v>300</v>
      </c>
    </row>
    <row r="24" spans="1:7">
      <c r="A24" s="30" t="s">
        <v>106</v>
      </c>
      <c r="B24" s="3">
        <f>-B1-B20</f>
        <v>-26000</v>
      </c>
      <c r="C24">
        <f>C18-C20</f>
        <v>5925</v>
      </c>
      <c r="D24">
        <f t="shared" ref="D24:F24" si="9">D18-D20</f>
        <v>7225</v>
      </c>
      <c r="E24">
        <f t="shared" si="9"/>
        <v>7925</v>
      </c>
      <c r="F24">
        <f t="shared" si="9"/>
        <v>7925</v>
      </c>
      <c r="G24">
        <f>G18+G20+G23</f>
        <v>9525</v>
      </c>
    </row>
    <row r="25" spans="1:7">
      <c r="A25" s="30" t="s">
        <v>107</v>
      </c>
      <c r="B25" s="3">
        <f>B24</f>
        <v>-26000</v>
      </c>
      <c r="C25">
        <f>B25+C24</f>
        <v>-20075</v>
      </c>
      <c r="D25">
        <f t="shared" ref="D25:G25" si="10">C25+D24</f>
        <v>-12850</v>
      </c>
      <c r="E25">
        <f t="shared" si="10"/>
        <v>-4925</v>
      </c>
      <c r="F25">
        <f t="shared" si="10"/>
        <v>3000</v>
      </c>
      <c r="G25">
        <f t="shared" si="10"/>
        <v>12525</v>
      </c>
    </row>
    <row r="26" spans="1:7">
      <c r="A26" s="94" t="s">
        <v>70</v>
      </c>
      <c r="B26" s="105">
        <f>E4+(-E25/F24)</f>
        <v>3.6214511041009465</v>
      </c>
    </row>
    <row r="27" spans="1:7">
      <c r="A27" s="30" t="s">
        <v>57</v>
      </c>
      <c r="B27" s="53">
        <v>0.1</v>
      </c>
      <c r="C27" s="14">
        <v>0.1</v>
      </c>
      <c r="D27" s="14">
        <v>0.1</v>
      </c>
      <c r="E27" s="14">
        <v>0.1</v>
      </c>
      <c r="F27" s="14">
        <v>0.1</v>
      </c>
      <c r="G27" s="14">
        <v>0.1</v>
      </c>
    </row>
    <row r="28" spans="1:7">
      <c r="A28" s="30" t="s">
        <v>138</v>
      </c>
      <c r="B28" s="3">
        <f>B24/(1+B27)^B4</f>
        <v>-26000</v>
      </c>
      <c r="C28">
        <f>C24/(1+C27)^C4</f>
        <v>5386.363636363636</v>
      </c>
      <c r="D28">
        <f>D24/(1+D27)^D4</f>
        <v>5971.0743801652879</v>
      </c>
      <c r="E28">
        <f>E24/(1+E27)^E4</f>
        <v>5954.1697971450021</v>
      </c>
      <c r="F28">
        <f>F24/(1+F27)^F4</f>
        <v>5412.8816337681837</v>
      </c>
      <c r="G28">
        <f>G24/(1+G27)^G4</f>
        <v>5914.2756021384512</v>
      </c>
    </row>
    <row r="29" spans="1:7">
      <c r="A29" s="30" t="s">
        <v>108</v>
      </c>
      <c r="B29" s="3">
        <f>B28</f>
        <v>-26000</v>
      </c>
      <c r="C29">
        <f t="shared" ref="C29:G29" si="11">B29+C28</f>
        <v>-20613.636363636364</v>
      </c>
      <c r="D29">
        <f t="shared" si="11"/>
        <v>-14642.561983471076</v>
      </c>
      <c r="E29">
        <f t="shared" si="11"/>
        <v>-8688.392186326073</v>
      </c>
      <c r="F29">
        <f t="shared" si="11"/>
        <v>-3275.5105525578892</v>
      </c>
      <c r="G29" s="80">
        <f t="shared" si="11"/>
        <v>2638.7650495805619</v>
      </c>
    </row>
    <row r="30" spans="1:7">
      <c r="A30" s="40" t="s">
        <v>84</v>
      </c>
      <c r="B30" s="37">
        <f>F4+(-F29/G28)</f>
        <v>4.5538312335958011</v>
      </c>
      <c r="E30" s="47"/>
      <c r="F30" s="47"/>
      <c r="G30" s="48"/>
    </row>
    <row r="31" spans="1:7">
      <c r="A31" s="40" t="s">
        <v>8</v>
      </c>
      <c r="B31" s="36">
        <f>G29</f>
        <v>2638.7650495805619</v>
      </c>
      <c r="C31" s="49"/>
      <c r="D31" s="50"/>
      <c r="E31" s="49"/>
      <c r="F31" s="49"/>
      <c r="G31" s="49"/>
    </row>
    <row r="32" spans="1:7" ht="30.75" customHeight="1">
      <c r="A32" s="112" t="s">
        <v>10</v>
      </c>
      <c r="B32" s="78">
        <f>1+G29/-B24</f>
        <v>1.1014909634454062</v>
      </c>
      <c r="D32" s="49"/>
      <c r="E32" s="49"/>
      <c r="F32" s="49"/>
      <c r="G32" s="49"/>
    </row>
    <row r="33" spans="1:2">
      <c r="A33" s="94" t="s">
        <v>9</v>
      </c>
      <c r="B33" s="93">
        <f>IRR(B24:G24)</f>
        <v>0.13619990328552517</v>
      </c>
    </row>
    <row r="61" ht="15" customHeight="1"/>
    <row r="62" ht="14.25" customHeight="1"/>
    <row r="75" ht="15" customHeight="1"/>
  </sheetData>
  <pageMargins left="0.7" right="0.7" top="0.75" bottom="0.7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dimension ref="A1:M73"/>
  <sheetViews>
    <sheetView rightToLeft="1" topLeftCell="A17" workbookViewId="0">
      <selection activeCell="F28" sqref="F28"/>
    </sheetView>
  </sheetViews>
  <sheetFormatPr baseColWidth="10" defaultRowHeight="15"/>
  <cols>
    <col min="1" max="1" width="32.140625" style="30" customWidth="1"/>
    <col min="2" max="6" width="8.85546875" customWidth="1"/>
    <col min="7" max="7" width="32.85546875" customWidth="1"/>
    <col min="8" max="12" width="8.85546875" customWidth="1"/>
    <col min="13" max="13" width="9.42578125" customWidth="1"/>
  </cols>
  <sheetData>
    <row r="1" spans="1:13">
      <c r="A1" s="28" t="s">
        <v>0</v>
      </c>
      <c r="B1" s="2">
        <v>0.08</v>
      </c>
      <c r="C1" s="3"/>
      <c r="D1" s="4" t="s">
        <v>1</v>
      </c>
      <c r="E1" s="3"/>
      <c r="F1" s="3"/>
      <c r="G1" s="1" t="s">
        <v>0</v>
      </c>
      <c r="H1" s="2">
        <f>B1</f>
        <v>0.08</v>
      </c>
      <c r="I1" s="3"/>
      <c r="J1" s="4" t="s">
        <v>2</v>
      </c>
      <c r="K1" s="3"/>
      <c r="L1" s="3"/>
    </row>
    <row r="2" spans="1:13">
      <c r="A2" s="28" t="s">
        <v>3</v>
      </c>
      <c r="B2" s="79">
        <v>0</v>
      </c>
      <c r="C2" s="79">
        <v>1</v>
      </c>
      <c r="D2" s="79">
        <v>2</v>
      </c>
      <c r="E2" s="79">
        <v>3</v>
      </c>
      <c r="F2" s="79">
        <v>4</v>
      </c>
      <c r="G2" s="1" t="s">
        <v>3</v>
      </c>
      <c r="H2" s="79">
        <v>0</v>
      </c>
      <c r="I2" s="79">
        <v>1</v>
      </c>
      <c r="J2" s="79">
        <v>2</v>
      </c>
      <c r="K2" s="79">
        <v>3</v>
      </c>
      <c r="L2" s="79">
        <v>4</v>
      </c>
    </row>
    <row r="3" spans="1:13">
      <c r="A3" s="28" t="s">
        <v>15</v>
      </c>
      <c r="B3" s="79">
        <v>-10000</v>
      </c>
      <c r="C3" s="79">
        <v>6500</v>
      </c>
      <c r="D3" s="79">
        <v>3000</v>
      </c>
      <c r="E3" s="79">
        <v>3000</v>
      </c>
      <c r="F3" s="79">
        <v>1000</v>
      </c>
      <c r="G3" s="1" t="s">
        <v>15</v>
      </c>
      <c r="H3" s="79">
        <v>-10000</v>
      </c>
      <c r="I3" s="79">
        <v>3500</v>
      </c>
      <c r="J3" s="79">
        <v>3500</v>
      </c>
      <c r="K3" s="79">
        <v>3500</v>
      </c>
      <c r="L3" s="79">
        <v>3500</v>
      </c>
    </row>
    <row r="4" spans="1:13">
      <c r="A4" s="28" t="s">
        <v>4</v>
      </c>
      <c r="B4" s="3">
        <f>B3/(1+B1)^B2</f>
        <v>-10000</v>
      </c>
      <c r="C4" s="5">
        <f>C3/(1+B1)^C2</f>
        <v>6018.5185185185182</v>
      </c>
      <c r="D4" s="5">
        <f>D3/(1+B1)^D2</f>
        <v>2572.0164609053495</v>
      </c>
      <c r="E4" s="5">
        <f>E3/(1+B1)^E2</f>
        <v>2381.4967230605089</v>
      </c>
      <c r="F4" s="6">
        <f>F3/(1+B1)^F2</f>
        <v>735.02985279645327</v>
      </c>
      <c r="G4" s="28" t="s">
        <v>4</v>
      </c>
      <c r="H4" s="3">
        <f>H3/(1+H1)^H2</f>
        <v>-10000</v>
      </c>
      <c r="I4" s="5">
        <f>I3/(1+H1)^I2</f>
        <v>3240.7407407407404</v>
      </c>
      <c r="J4" s="5">
        <f>J3/(1+H1)^J2</f>
        <v>3000.685871056241</v>
      </c>
      <c r="K4" s="5">
        <f>K3/(1+H1)^K2</f>
        <v>2778.4128435705934</v>
      </c>
      <c r="L4" s="5">
        <f>L3/(1+H1)^L2</f>
        <v>2572.6044847875864</v>
      </c>
      <c r="M4" s="7"/>
    </row>
    <row r="5" spans="1:13">
      <c r="A5" s="28" t="s">
        <v>5</v>
      </c>
      <c r="B5" s="3">
        <f>B4</f>
        <v>-10000</v>
      </c>
      <c r="C5" s="5">
        <f>B5+C4</f>
        <v>-3981.4814814814818</v>
      </c>
      <c r="D5" s="5">
        <f t="shared" ref="D5:F5" si="0">C5+D4</f>
        <v>-1409.4650205761322</v>
      </c>
      <c r="E5" s="6">
        <f t="shared" si="0"/>
        <v>972.03170248437664</v>
      </c>
      <c r="F5" s="6">
        <f t="shared" si="0"/>
        <v>1707.0615552808299</v>
      </c>
      <c r="G5" s="1" t="s">
        <v>5</v>
      </c>
      <c r="H5" s="3">
        <f>H4</f>
        <v>-10000</v>
      </c>
      <c r="I5" s="5">
        <f>H5+I4</f>
        <v>-6759.2592592592591</v>
      </c>
      <c r="J5" s="5">
        <f t="shared" ref="J5:L5" si="1">I5+J4</f>
        <v>-3758.5733882030181</v>
      </c>
      <c r="K5" s="5">
        <f t="shared" si="1"/>
        <v>-980.16054463242472</v>
      </c>
      <c r="L5" s="6">
        <f t="shared" si="1"/>
        <v>1592.4439401551617</v>
      </c>
    </row>
    <row r="6" spans="1:13">
      <c r="A6" s="107" t="s">
        <v>6</v>
      </c>
      <c r="B6" s="113">
        <f>D2+(-D5/E4)</f>
        <v>2.5918400000000004</v>
      </c>
      <c r="C6" s="116" t="s">
        <v>7</v>
      </c>
      <c r="D6" s="3"/>
      <c r="E6" s="3"/>
      <c r="F6" s="3"/>
      <c r="G6" s="117" t="s">
        <v>6</v>
      </c>
      <c r="H6" s="113">
        <f>K2+(-K5/L4)</f>
        <v>3.3809993142857149</v>
      </c>
      <c r="I6" s="116" t="s">
        <v>7</v>
      </c>
      <c r="J6" s="3"/>
      <c r="K6" s="3"/>
      <c r="L6" s="3"/>
    </row>
    <row r="7" spans="1:13">
      <c r="A7" s="107" t="s">
        <v>8</v>
      </c>
      <c r="B7" s="114">
        <f>B4+NPV(B1,C3:F3)</f>
        <v>1707.0615552808285</v>
      </c>
      <c r="C7" s="3"/>
      <c r="D7" s="3"/>
      <c r="E7" s="3"/>
      <c r="F7" s="3"/>
      <c r="G7" s="117" t="s">
        <v>8</v>
      </c>
      <c r="H7" s="114">
        <f>H4+NPV(H1,I3:L3)</f>
        <v>1592.4439401551608</v>
      </c>
      <c r="I7" s="3"/>
      <c r="J7" s="3"/>
      <c r="K7" s="3"/>
      <c r="L7" s="3"/>
    </row>
    <row r="8" spans="1:13">
      <c r="A8" s="107" t="s">
        <v>9</v>
      </c>
      <c r="B8" s="115">
        <f>IRR(B3:F3)</f>
        <v>0.1803202760109211</v>
      </c>
      <c r="C8" s="3"/>
      <c r="D8" s="3"/>
      <c r="E8" s="3"/>
      <c r="F8" s="3"/>
      <c r="G8" s="117" t="s">
        <v>9</v>
      </c>
      <c r="H8" s="115">
        <f>IRR(H3:L3)</f>
        <v>0.14962544030287736</v>
      </c>
      <c r="I8" s="3"/>
      <c r="J8" s="3"/>
      <c r="K8" s="3"/>
      <c r="L8" s="3"/>
    </row>
    <row r="9" spans="1:13">
      <c r="A9" s="107" t="s">
        <v>10</v>
      </c>
      <c r="B9" s="88">
        <f>SUM(C4:F4)/-B3</f>
        <v>1.1707061555280831</v>
      </c>
      <c r="C9" s="13"/>
      <c r="G9" s="117" t="s">
        <v>10</v>
      </c>
      <c r="H9" s="88">
        <f>SUM(I4:L4)/-H3</f>
        <v>1.1592443940155162</v>
      </c>
      <c r="I9" s="13"/>
    </row>
    <row r="11" spans="1:13">
      <c r="A11" s="118" t="s">
        <v>11</v>
      </c>
    </row>
    <row r="12" spans="1:13">
      <c r="A12" s="28" t="s">
        <v>12</v>
      </c>
      <c r="B12" s="14">
        <v>0</v>
      </c>
      <c r="C12" s="15">
        <f>B16</f>
        <v>0.05</v>
      </c>
      <c r="D12" s="15">
        <f>B1</f>
        <v>0.08</v>
      </c>
      <c r="E12" s="16">
        <f>H8</f>
        <v>0.14962544030287736</v>
      </c>
      <c r="F12" s="16">
        <f>B8</f>
        <v>0.1803202760109211</v>
      </c>
      <c r="G12" s="1"/>
      <c r="H12" s="14">
        <f>B12</f>
        <v>0</v>
      </c>
      <c r="I12" s="14">
        <f t="shared" ref="I12:L14" si="2">C12</f>
        <v>0.05</v>
      </c>
      <c r="J12" s="14">
        <f t="shared" si="2"/>
        <v>0.08</v>
      </c>
      <c r="K12" s="119">
        <f t="shared" si="2"/>
        <v>0.14962544030287736</v>
      </c>
      <c r="L12" s="119">
        <f t="shared" si="2"/>
        <v>0.1803202760109211</v>
      </c>
    </row>
    <row r="13" spans="1:13">
      <c r="A13" s="1" t="s">
        <v>139</v>
      </c>
      <c r="B13">
        <f>SUM(B3:F3)</f>
        <v>3500</v>
      </c>
      <c r="C13" s="7">
        <f>B22</f>
        <v>2325.7798962366487</v>
      </c>
      <c r="D13" s="7">
        <f>B7</f>
        <v>1707.0615552808285</v>
      </c>
      <c r="E13" s="7">
        <f>B32</f>
        <v>470.90094458212479</v>
      </c>
      <c r="F13">
        <v>0</v>
      </c>
      <c r="G13" s="1" t="s">
        <v>139</v>
      </c>
      <c r="H13">
        <f>B13</f>
        <v>3500</v>
      </c>
      <c r="I13">
        <f t="shared" si="2"/>
        <v>2325.7798962366487</v>
      </c>
      <c r="J13">
        <f t="shared" si="2"/>
        <v>1707.0615552808285</v>
      </c>
      <c r="K13">
        <f t="shared" si="2"/>
        <v>470.90094458212479</v>
      </c>
      <c r="L13">
        <f t="shared" si="2"/>
        <v>0</v>
      </c>
    </row>
    <row r="14" spans="1:13">
      <c r="A14" s="1" t="s">
        <v>140</v>
      </c>
      <c r="B14">
        <f>SUM(H3:L3)</f>
        <v>4000</v>
      </c>
      <c r="C14" s="7">
        <f>H22</f>
        <v>2410.8267645682608</v>
      </c>
      <c r="D14" s="7">
        <f>H7</f>
        <v>1592.4439401551608</v>
      </c>
      <c r="E14">
        <v>0</v>
      </c>
      <c r="F14" s="7">
        <f>H32</f>
        <v>-590.64469258730605</v>
      </c>
      <c r="G14" s="1" t="s">
        <v>140</v>
      </c>
      <c r="H14">
        <f>B14</f>
        <v>4000</v>
      </c>
      <c r="I14">
        <f t="shared" si="2"/>
        <v>2410.8267645682608</v>
      </c>
      <c r="J14">
        <f t="shared" si="2"/>
        <v>1592.4439401551608</v>
      </c>
      <c r="K14">
        <f t="shared" si="2"/>
        <v>0</v>
      </c>
      <c r="L14">
        <f t="shared" si="2"/>
        <v>-590.64469258730605</v>
      </c>
    </row>
    <row r="16" spans="1:13">
      <c r="A16" s="28" t="s">
        <v>0</v>
      </c>
      <c r="B16" s="2">
        <v>0.05</v>
      </c>
      <c r="C16" s="3"/>
      <c r="D16" s="4" t="s">
        <v>1</v>
      </c>
      <c r="E16" s="3"/>
      <c r="F16" s="3"/>
      <c r="G16" s="1" t="s">
        <v>0</v>
      </c>
      <c r="H16" s="2">
        <f>B16</f>
        <v>0.05</v>
      </c>
      <c r="I16" s="3"/>
      <c r="J16" s="4" t="s">
        <v>2</v>
      </c>
      <c r="K16" s="3"/>
      <c r="L16" s="3"/>
    </row>
    <row r="17" spans="1:12">
      <c r="A17" s="28" t="s">
        <v>3</v>
      </c>
      <c r="B17" s="3">
        <v>0</v>
      </c>
      <c r="C17" s="3">
        <v>1</v>
      </c>
      <c r="D17" s="3">
        <v>2</v>
      </c>
      <c r="E17" s="3">
        <v>3</v>
      </c>
      <c r="F17" s="3">
        <v>4</v>
      </c>
      <c r="G17" s="1" t="s">
        <v>3</v>
      </c>
      <c r="H17" s="3">
        <v>0</v>
      </c>
      <c r="I17" s="3">
        <v>1</v>
      </c>
      <c r="J17" s="3">
        <v>2</v>
      </c>
      <c r="K17" s="3">
        <v>3</v>
      </c>
      <c r="L17" s="3">
        <v>4</v>
      </c>
    </row>
    <row r="18" spans="1:12">
      <c r="A18" s="28" t="s">
        <v>15</v>
      </c>
      <c r="B18" s="3">
        <v>-10000</v>
      </c>
      <c r="C18" s="3">
        <v>6500</v>
      </c>
      <c r="D18" s="3">
        <v>3000</v>
      </c>
      <c r="E18" s="3">
        <v>3000</v>
      </c>
      <c r="F18" s="3">
        <v>1000</v>
      </c>
      <c r="G18" s="1" t="s">
        <v>15</v>
      </c>
      <c r="H18" s="3">
        <v>-10000</v>
      </c>
      <c r="I18" s="3">
        <v>3500</v>
      </c>
      <c r="J18" s="3">
        <v>3500</v>
      </c>
      <c r="K18" s="3">
        <v>3500</v>
      </c>
      <c r="L18" s="3">
        <v>3500</v>
      </c>
    </row>
    <row r="19" spans="1:12">
      <c r="A19" s="28" t="s">
        <v>16</v>
      </c>
      <c r="B19" s="3">
        <f>B18/(1+B16)^B17</f>
        <v>-10000</v>
      </c>
      <c r="C19" s="5">
        <f>C18/(1+B16)^C17</f>
        <v>6190.4761904761899</v>
      </c>
      <c r="D19" s="5">
        <f>D18/(1+B16)^D17</f>
        <v>2721.0884353741494</v>
      </c>
      <c r="E19" s="5">
        <f>E18/(1+B16)^E17</f>
        <v>2591.5127955944281</v>
      </c>
      <c r="F19" s="6">
        <f>F18/(1+B16)^F17</f>
        <v>822.70247479188197</v>
      </c>
      <c r="G19" s="1" t="s">
        <v>16</v>
      </c>
      <c r="H19" s="3">
        <f>H18/(1+H16)^H17</f>
        <v>-10000</v>
      </c>
      <c r="I19" s="5">
        <f>I18/(1+H16)^I17</f>
        <v>3333.333333333333</v>
      </c>
      <c r="J19" s="5">
        <f>J18/(1+H16)^J17</f>
        <v>3174.6031746031745</v>
      </c>
      <c r="K19" s="5">
        <f>K18/(1+H16)^K17</f>
        <v>3023.4315948601661</v>
      </c>
      <c r="L19" s="5">
        <f>L18/(1+H16)^L17</f>
        <v>2879.4586617715868</v>
      </c>
    </row>
    <row r="20" spans="1:12">
      <c r="A20" s="28" t="s">
        <v>5</v>
      </c>
      <c r="B20" s="3">
        <f>B19</f>
        <v>-10000</v>
      </c>
      <c r="C20" s="5">
        <f>B20+C19</f>
        <v>-3809.5238095238101</v>
      </c>
      <c r="D20" s="5">
        <f t="shared" ref="D20:F20" si="3">C20+D19</f>
        <v>-1088.4353741496607</v>
      </c>
      <c r="E20" s="5">
        <f t="shared" si="3"/>
        <v>1503.0774214447674</v>
      </c>
      <c r="F20" s="5">
        <f t="shared" si="3"/>
        <v>2325.7798962366496</v>
      </c>
      <c r="G20" s="1" t="s">
        <v>5</v>
      </c>
      <c r="H20" s="3">
        <f>H19</f>
        <v>-10000</v>
      </c>
      <c r="I20" s="5">
        <f>H20+I19</f>
        <v>-6666.666666666667</v>
      </c>
      <c r="J20" s="5">
        <f t="shared" ref="J20:L20" si="4">I20+J19</f>
        <v>-3492.0634920634925</v>
      </c>
      <c r="K20" s="5">
        <f t="shared" si="4"/>
        <v>-468.63189720332639</v>
      </c>
      <c r="L20" s="5">
        <f t="shared" si="4"/>
        <v>2410.8267645682604</v>
      </c>
    </row>
    <row r="21" spans="1:12">
      <c r="A21" s="38" t="s">
        <v>6</v>
      </c>
      <c r="B21" s="21">
        <f>D17+(-D20/E19)</f>
        <v>2.4200000000000004</v>
      </c>
      <c r="C21" s="22" t="s">
        <v>7</v>
      </c>
      <c r="D21" s="3"/>
      <c r="E21" s="3"/>
      <c r="F21" s="3"/>
      <c r="G21" s="18" t="s">
        <v>6</v>
      </c>
      <c r="H21" s="21">
        <f>K17+(-K20/L19)</f>
        <v>3.1627500000000004</v>
      </c>
      <c r="I21" s="22" t="s">
        <v>7</v>
      </c>
      <c r="J21" s="3"/>
      <c r="K21" s="3"/>
      <c r="L21" s="3"/>
    </row>
    <row r="22" spans="1:12">
      <c r="A22" s="107" t="s">
        <v>8</v>
      </c>
      <c r="B22" s="114">
        <f>B19+NPV(B16,C18:F18)</f>
        <v>2325.7798962366487</v>
      </c>
      <c r="C22" s="3"/>
      <c r="D22" s="3"/>
      <c r="E22" s="3"/>
      <c r="F22" s="3"/>
      <c r="G22" s="117" t="s">
        <v>8</v>
      </c>
      <c r="H22" s="114">
        <f>H19+NPV(H16,I18:L18)</f>
        <v>2410.8267645682608</v>
      </c>
      <c r="I22" s="3"/>
      <c r="J22" s="3"/>
      <c r="K22" s="3"/>
      <c r="L22" s="3"/>
    </row>
    <row r="23" spans="1:12">
      <c r="A23" s="107" t="s">
        <v>9</v>
      </c>
      <c r="B23" s="115">
        <f>IRR(B18:F18)</f>
        <v>0.1803202760109211</v>
      </c>
      <c r="C23" s="3"/>
      <c r="D23" s="3"/>
      <c r="E23" s="3"/>
      <c r="F23" s="3"/>
      <c r="G23" s="117" t="s">
        <v>9</v>
      </c>
      <c r="H23" s="115">
        <f>IRR(H18:L18)</f>
        <v>0.14962544030287736</v>
      </c>
      <c r="I23" s="3"/>
      <c r="J23" s="3"/>
      <c r="K23" s="3"/>
      <c r="L23" s="3"/>
    </row>
    <row r="24" spans="1:12">
      <c r="A24" s="38" t="s">
        <v>10</v>
      </c>
      <c r="B24" s="25">
        <f>SUM(C19:F19)/-B18</f>
        <v>1.232577989623665</v>
      </c>
      <c r="C24" s="13"/>
      <c r="G24" s="18" t="s">
        <v>10</v>
      </c>
      <c r="H24" s="25">
        <f>SUM(I19:L19)/-H18</f>
        <v>1.2410826764568261</v>
      </c>
      <c r="I24" s="13"/>
    </row>
    <row r="26" spans="1:12">
      <c r="A26" s="107" t="s">
        <v>0</v>
      </c>
      <c r="B26" s="81">
        <f>H8</f>
        <v>0.14962544030287736</v>
      </c>
      <c r="C26" s="3"/>
      <c r="D26" s="4" t="s">
        <v>1</v>
      </c>
      <c r="E26" s="3"/>
      <c r="F26" s="3"/>
      <c r="G26" s="107" t="s">
        <v>0</v>
      </c>
      <c r="H26" s="81">
        <f>B23</f>
        <v>0.1803202760109211</v>
      </c>
      <c r="I26" s="3"/>
      <c r="J26" s="4" t="s">
        <v>2</v>
      </c>
      <c r="K26" s="3"/>
      <c r="L26" s="3"/>
    </row>
    <row r="27" spans="1:12">
      <c r="A27" s="28" t="s">
        <v>3</v>
      </c>
      <c r="B27" s="3">
        <v>0</v>
      </c>
      <c r="C27" s="3">
        <v>1</v>
      </c>
      <c r="D27" s="3">
        <v>2</v>
      </c>
      <c r="E27" s="3">
        <v>3</v>
      </c>
      <c r="F27" s="3">
        <v>4</v>
      </c>
      <c r="G27" s="1" t="s">
        <v>3</v>
      </c>
      <c r="H27" s="3">
        <v>0</v>
      </c>
      <c r="I27" s="3">
        <v>1</v>
      </c>
      <c r="J27" s="3">
        <v>2</v>
      </c>
      <c r="K27" s="3">
        <v>3</v>
      </c>
      <c r="L27" s="3">
        <v>4</v>
      </c>
    </row>
    <row r="28" spans="1:12">
      <c r="A28" s="28" t="s">
        <v>15</v>
      </c>
      <c r="B28" s="3">
        <v>-10000</v>
      </c>
      <c r="C28" s="3">
        <v>6500</v>
      </c>
      <c r="D28" s="3">
        <v>3000</v>
      </c>
      <c r="E28" s="3">
        <v>3000</v>
      </c>
      <c r="F28" s="3">
        <v>1000</v>
      </c>
      <c r="G28" s="1" t="s">
        <v>15</v>
      </c>
      <c r="H28" s="3">
        <v>-10000</v>
      </c>
      <c r="I28" s="3">
        <v>3500</v>
      </c>
      <c r="J28" s="3">
        <v>3500</v>
      </c>
      <c r="K28" s="3">
        <v>3500</v>
      </c>
      <c r="L28" s="3">
        <v>3500</v>
      </c>
    </row>
    <row r="29" spans="1:12">
      <c r="A29" s="28" t="s">
        <v>4</v>
      </c>
      <c r="B29" s="3">
        <f>B28/(1+B26)^B27</f>
        <v>-10000</v>
      </c>
      <c r="C29" s="5">
        <f>C28/(1+B26)^C27</f>
        <v>5654.0154489687757</v>
      </c>
      <c r="D29" s="5">
        <f>D28/(1+B26)^D27</f>
        <v>2269.9093986161602</v>
      </c>
      <c r="E29" s="5">
        <f>E28/(1+B26)^E27</f>
        <v>1974.4773550054144</v>
      </c>
      <c r="F29" s="6">
        <f>F28/(1+B26)^F27</f>
        <v>572.49874199177532</v>
      </c>
      <c r="G29" s="1" t="s">
        <v>4</v>
      </c>
      <c r="H29" s="3">
        <f>H28/(1+H26)^H27</f>
        <v>-10000</v>
      </c>
      <c r="I29" s="5">
        <f>I28/(1+H26)^I27</f>
        <v>2965.2968530107805</v>
      </c>
      <c r="J29" s="5">
        <f>J28/(1+H26)^J27</f>
        <v>2512.281550421611</v>
      </c>
      <c r="K29" s="5">
        <f>K28/(1+H26)^K27</f>
        <v>2128.4744500977849</v>
      </c>
      <c r="L29" s="5">
        <f>L28/(1+H26)^L27</f>
        <v>1803.302453882518</v>
      </c>
    </row>
    <row r="30" spans="1:12">
      <c r="A30" s="28" t="s">
        <v>5</v>
      </c>
      <c r="B30" s="3">
        <f>B29</f>
        <v>-10000</v>
      </c>
      <c r="C30" s="5">
        <f>B30+C29</f>
        <v>-4345.9845510312243</v>
      </c>
      <c r="D30" s="5">
        <f t="shared" ref="D30" si="5">C30+D29</f>
        <v>-2076.0751524150642</v>
      </c>
      <c r="E30" s="6">
        <f t="shared" ref="E30" si="6">D30+E29</f>
        <v>-101.59779740964973</v>
      </c>
      <c r="F30" s="6">
        <f t="shared" ref="F30" si="7">E30+F29</f>
        <v>470.90094458212559</v>
      </c>
      <c r="G30" s="1" t="s">
        <v>5</v>
      </c>
      <c r="H30" s="3">
        <f>H29</f>
        <v>-10000</v>
      </c>
      <c r="I30" s="5">
        <f>H30+I29</f>
        <v>-7034.703146989219</v>
      </c>
      <c r="J30" s="5">
        <f t="shared" ref="J30" si="8">I30+J29</f>
        <v>-4522.4215965676085</v>
      </c>
      <c r="K30" s="5">
        <f t="shared" ref="K30" si="9">J30+K29</f>
        <v>-2393.9471464698236</v>
      </c>
      <c r="L30" s="6">
        <f t="shared" ref="L30" si="10">K30+L29</f>
        <v>-590.6446925873056</v>
      </c>
    </row>
    <row r="31" spans="1:12">
      <c r="A31" s="38" t="s">
        <v>6</v>
      </c>
      <c r="B31" s="21">
        <f>D27+(-D30/E29)</f>
        <v>3.0514555394378635</v>
      </c>
      <c r="C31" s="22" t="s">
        <v>7</v>
      </c>
      <c r="D31" s="92"/>
      <c r="E31" s="92"/>
      <c r="F31" s="92"/>
      <c r="G31" s="18" t="s">
        <v>6</v>
      </c>
      <c r="H31" s="21">
        <f>K27+(-K30/L29)</f>
        <v>4.3275350129511807</v>
      </c>
      <c r="I31" s="9" t="s">
        <v>7</v>
      </c>
      <c r="J31" s="3"/>
      <c r="K31" s="3"/>
      <c r="L31" s="3"/>
    </row>
    <row r="32" spans="1:12">
      <c r="A32" s="107" t="s">
        <v>8</v>
      </c>
      <c r="B32" s="114">
        <f>B29+NPV(B26,C28:F28)</f>
        <v>470.90094458212479</v>
      </c>
      <c r="C32" s="3"/>
      <c r="D32" s="3"/>
      <c r="E32" s="3"/>
      <c r="F32" s="3"/>
      <c r="G32" s="117" t="s">
        <v>8</v>
      </c>
      <c r="H32" s="114">
        <f>H29+NPV(H26,I28:L28)</f>
        <v>-590.64469258730605</v>
      </c>
      <c r="I32" s="3"/>
      <c r="J32" s="3"/>
      <c r="K32" s="3"/>
      <c r="L32" s="3"/>
    </row>
    <row r="33" spans="1:13">
      <c r="A33" s="28" t="s">
        <v>9</v>
      </c>
      <c r="B33" s="11">
        <f>IRR(B28:F28)</f>
        <v>0.1803202760109211</v>
      </c>
      <c r="C33" s="3"/>
      <c r="D33" s="3"/>
      <c r="E33" s="3"/>
      <c r="F33" s="3"/>
      <c r="G33" s="18" t="s">
        <v>9</v>
      </c>
      <c r="H33" s="24">
        <f>IRR(H28:L28)</f>
        <v>0.14962544030287736</v>
      </c>
      <c r="I33" s="3"/>
      <c r="J33" s="3"/>
      <c r="K33" s="3"/>
      <c r="L33" s="3"/>
    </row>
    <row r="34" spans="1:13">
      <c r="A34" s="28" t="s">
        <v>10</v>
      </c>
      <c r="B34" s="12">
        <f>SUM(C29:F29)/-B28</f>
        <v>1.0470900944582127</v>
      </c>
      <c r="C34" s="13"/>
      <c r="G34" s="18" t="s">
        <v>10</v>
      </c>
      <c r="H34" s="25">
        <f>SUM(I29:L29)/-H28</f>
        <v>0.94093553074126934</v>
      </c>
      <c r="I34" s="13"/>
    </row>
    <row r="35" spans="1:13">
      <c r="M35" s="7"/>
    </row>
    <row r="58" spans="1:12">
      <c r="A58" s="38" t="s">
        <v>13</v>
      </c>
      <c r="B58" s="91"/>
      <c r="C58" s="91"/>
      <c r="D58" s="91"/>
      <c r="E58" s="91"/>
      <c r="F58" s="91"/>
      <c r="G58" s="91"/>
      <c r="H58" s="91"/>
      <c r="I58" s="91"/>
      <c r="J58" s="91"/>
      <c r="K58" s="91"/>
      <c r="L58" s="91"/>
    </row>
    <row r="59" spans="1:12">
      <c r="A59" s="38" t="s">
        <v>0</v>
      </c>
      <c r="B59" s="120">
        <v>0.08</v>
      </c>
      <c r="C59" s="92"/>
      <c r="D59" s="121" t="s">
        <v>1</v>
      </c>
      <c r="E59" s="92"/>
      <c r="F59" s="92"/>
      <c r="G59" s="18" t="s">
        <v>0</v>
      </c>
      <c r="H59" s="120">
        <f>B59</f>
        <v>0.08</v>
      </c>
      <c r="I59" s="92"/>
      <c r="J59" s="121" t="s">
        <v>2</v>
      </c>
      <c r="K59" s="92"/>
      <c r="L59" s="92"/>
    </row>
    <row r="60" spans="1:12">
      <c r="A60" s="38" t="s">
        <v>3</v>
      </c>
      <c r="B60" s="92">
        <v>0</v>
      </c>
      <c r="C60" s="92">
        <v>1</v>
      </c>
      <c r="D60" s="92">
        <v>2</v>
      </c>
      <c r="E60" s="92">
        <v>3</v>
      </c>
      <c r="F60" s="92">
        <v>4</v>
      </c>
      <c r="G60" s="18" t="s">
        <v>3</v>
      </c>
      <c r="H60" s="92">
        <v>0</v>
      </c>
      <c r="I60" s="92">
        <v>1</v>
      </c>
      <c r="J60" s="92">
        <v>2</v>
      </c>
      <c r="K60" s="92">
        <v>3</v>
      </c>
      <c r="L60" s="92">
        <v>4</v>
      </c>
    </row>
    <row r="61" spans="1:12">
      <c r="A61" s="38" t="s">
        <v>15</v>
      </c>
      <c r="B61" s="92">
        <v>-10000</v>
      </c>
      <c r="C61" s="92">
        <v>6500</v>
      </c>
      <c r="D61" s="92">
        <v>3000</v>
      </c>
      <c r="E61" s="92">
        <v>3000</v>
      </c>
      <c r="F61" s="92">
        <v>1000</v>
      </c>
      <c r="G61" s="18" t="s">
        <v>15</v>
      </c>
      <c r="H61" s="92">
        <v>-10000</v>
      </c>
      <c r="I61" s="92">
        <v>3500</v>
      </c>
      <c r="J61" s="92">
        <v>3500</v>
      </c>
      <c r="K61" s="92">
        <v>3500</v>
      </c>
      <c r="L61" s="92">
        <v>3500</v>
      </c>
    </row>
    <row r="62" spans="1:12">
      <c r="A62" s="38" t="s">
        <v>18</v>
      </c>
      <c r="B62" s="91"/>
      <c r="C62" s="92">
        <f>C61*(1+B59)^(F60-C60)</f>
        <v>8188.1280000000015</v>
      </c>
      <c r="D62" s="92">
        <f>D61*(1+B59)^(F60-D60)</f>
        <v>3499.2000000000003</v>
      </c>
      <c r="E62" s="92">
        <f>E61*(1+B59)^(F60-E60)</f>
        <v>3240</v>
      </c>
      <c r="F62" s="92">
        <f>F61*(1+B59)^(F60-F60)</f>
        <v>1000</v>
      </c>
      <c r="G62" s="18" t="s">
        <v>18</v>
      </c>
      <c r="H62" s="91"/>
      <c r="I62" s="92">
        <f>I61*(1+H59)^(L60-I60)</f>
        <v>4408.9920000000002</v>
      </c>
      <c r="J62" s="92">
        <f>J61*(1+H59)^(L60-J60)</f>
        <v>4082.4000000000005</v>
      </c>
      <c r="K62" s="92">
        <f>K61*(1+H59)^(L60-K60)</f>
        <v>3780.0000000000005</v>
      </c>
      <c r="L62" s="92">
        <f>L61*(1+H59)^(L60-L60)</f>
        <v>3500</v>
      </c>
    </row>
    <row r="63" spans="1:12">
      <c r="A63" s="38" t="s">
        <v>14</v>
      </c>
      <c r="B63" s="91">
        <f>SUM(C62:F62)</f>
        <v>15927.328000000001</v>
      </c>
      <c r="C63" s="91"/>
      <c r="D63" s="91"/>
      <c r="E63" s="91"/>
      <c r="F63" s="91"/>
      <c r="G63" s="18" t="s">
        <v>14</v>
      </c>
      <c r="H63" s="91">
        <f>SUM(I62:L62)</f>
        <v>15771.392</v>
      </c>
      <c r="I63" s="91"/>
      <c r="J63" s="91"/>
      <c r="K63" s="91"/>
      <c r="L63" s="91"/>
    </row>
    <row r="64" spans="1:12">
      <c r="A64" s="38" t="s">
        <v>13</v>
      </c>
      <c r="B64" s="19">
        <f>(B63/-B61)^(1/4)-1</f>
        <v>0.12340339226833463</v>
      </c>
      <c r="C64" s="91"/>
      <c r="D64" s="91"/>
      <c r="E64" s="91"/>
      <c r="F64" s="91"/>
      <c r="G64" s="18" t="s">
        <v>13</v>
      </c>
      <c r="H64" s="19">
        <f>(H63/-H61)^(1/4)-1</f>
        <v>0.12064357771872314</v>
      </c>
      <c r="I64" s="91"/>
      <c r="J64" s="91"/>
      <c r="K64" s="91"/>
      <c r="L64" s="91"/>
    </row>
    <row r="65" spans="1:12">
      <c r="A65" s="38"/>
      <c r="B65" s="91"/>
      <c r="C65" s="91"/>
      <c r="D65" s="91"/>
      <c r="E65" s="91"/>
      <c r="F65" s="91"/>
      <c r="G65" s="91"/>
      <c r="H65" s="91"/>
      <c r="I65" s="91"/>
      <c r="J65" s="91"/>
      <c r="K65" s="91"/>
      <c r="L65" s="91"/>
    </row>
    <row r="66" spans="1:12">
      <c r="A66" s="38" t="s">
        <v>0</v>
      </c>
      <c r="B66" s="120">
        <v>0.05</v>
      </c>
      <c r="C66" s="92"/>
      <c r="D66" s="121" t="s">
        <v>1</v>
      </c>
      <c r="E66" s="92"/>
      <c r="F66" s="92"/>
      <c r="G66" s="18" t="s">
        <v>0</v>
      </c>
      <c r="H66" s="120">
        <f>B66</f>
        <v>0.05</v>
      </c>
      <c r="I66" s="92"/>
      <c r="J66" s="121" t="s">
        <v>2</v>
      </c>
      <c r="K66" s="92"/>
      <c r="L66" s="92"/>
    </row>
    <row r="67" spans="1:12">
      <c r="A67" s="38" t="s">
        <v>3</v>
      </c>
      <c r="B67" s="92">
        <v>0</v>
      </c>
      <c r="C67" s="92">
        <v>1</v>
      </c>
      <c r="D67" s="92">
        <v>2</v>
      </c>
      <c r="E67" s="92">
        <v>3</v>
      </c>
      <c r="F67" s="92">
        <v>4</v>
      </c>
      <c r="G67" s="18" t="s">
        <v>3</v>
      </c>
      <c r="H67" s="92">
        <v>0</v>
      </c>
      <c r="I67" s="92">
        <v>1</v>
      </c>
      <c r="J67" s="92">
        <v>2</v>
      </c>
      <c r="K67" s="92">
        <v>3</v>
      </c>
      <c r="L67" s="92">
        <v>4</v>
      </c>
    </row>
    <row r="68" spans="1:12">
      <c r="A68" s="38" t="s">
        <v>15</v>
      </c>
      <c r="B68" s="92">
        <v>-10000</v>
      </c>
      <c r="C68" s="92">
        <v>6500</v>
      </c>
      <c r="D68" s="92">
        <v>3000</v>
      </c>
      <c r="E68" s="92">
        <v>3000</v>
      </c>
      <c r="F68" s="92">
        <v>1000</v>
      </c>
      <c r="G68" s="18" t="s">
        <v>15</v>
      </c>
      <c r="H68" s="92">
        <v>-10000</v>
      </c>
      <c r="I68" s="92">
        <v>3500</v>
      </c>
      <c r="J68" s="92">
        <v>3500</v>
      </c>
      <c r="K68" s="92">
        <v>3500</v>
      </c>
      <c r="L68" s="92">
        <v>3500</v>
      </c>
    </row>
    <row r="69" spans="1:12">
      <c r="A69" s="38" t="s">
        <v>17</v>
      </c>
      <c r="B69" s="91"/>
      <c r="C69" s="92">
        <f>C68*(1+B66)^(F67-C67)</f>
        <v>7524.5625000000009</v>
      </c>
      <c r="D69" s="92">
        <f>D68*(1+B66)^(F67-D67)</f>
        <v>3307.5</v>
      </c>
      <c r="E69" s="92">
        <f>E68*(1+B66)^(F67-E67)</f>
        <v>3150</v>
      </c>
      <c r="F69" s="92">
        <f>F68*(1+B66)^(F67-F67)</f>
        <v>1000</v>
      </c>
      <c r="G69" s="18" t="s">
        <v>17</v>
      </c>
      <c r="H69" s="91"/>
      <c r="I69" s="92">
        <f>I68*(1+H66)^(L67-I67)</f>
        <v>4051.6875000000005</v>
      </c>
      <c r="J69" s="92">
        <f>J68*(1+H66)^(L67-J67)</f>
        <v>3858.75</v>
      </c>
      <c r="K69" s="92">
        <f>K68*(1+H66)^(L67-K67)</f>
        <v>3675</v>
      </c>
      <c r="L69" s="92">
        <f>L68*(1+H66)^(L67-L67)</f>
        <v>3500</v>
      </c>
    </row>
    <row r="70" spans="1:12">
      <c r="A70" s="38" t="s">
        <v>14</v>
      </c>
      <c r="B70" s="91">
        <f>SUM(C69:F69)</f>
        <v>14982.0625</v>
      </c>
      <c r="C70" s="91"/>
      <c r="D70" s="91"/>
      <c r="E70" s="91"/>
      <c r="F70" s="91"/>
      <c r="G70" s="18" t="s">
        <v>14</v>
      </c>
      <c r="H70" s="91">
        <f>SUM(I69:L69)</f>
        <v>15085.4375</v>
      </c>
      <c r="I70" s="91"/>
      <c r="J70" s="91"/>
      <c r="K70" s="91"/>
      <c r="L70" s="91"/>
    </row>
    <row r="71" spans="1:12">
      <c r="A71" s="38" t="s">
        <v>13</v>
      </c>
      <c r="B71" s="19">
        <f>(B70/-B68)^(1/4)-1</f>
        <v>0.10635091944815067</v>
      </c>
      <c r="C71" s="91"/>
      <c r="D71" s="91"/>
      <c r="E71" s="91"/>
      <c r="F71" s="91"/>
      <c r="G71" s="18" t="s">
        <v>13</v>
      </c>
      <c r="H71" s="19">
        <f>(H70/-H68)^(1/4)-1</f>
        <v>0.10825443382468025</v>
      </c>
      <c r="I71" s="91"/>
      <c r="J71" s="91"/>
      <c r="K71" s="91"/>
      <c r="L71" s="91"/>
    </row>
    <row r="72" spans="1:12">
      <c r="A72" s="38" t="s">
        <v>8</v>
      </c>
      <c r="B72" s="122">
        <f>B22</f>
        <v>2325.7798962366487</v>
      </c>
      <c r="C72" s="91"/>
      <c r="D72" s="91"/>
      <c r="E72" s="91"/>
      <c r="F72" s="91"/>
      <c r="G72" s="18" t="s">
        <v>8</v>
      </c>
      <c r="H72" s="122">
        <f>H22</f>
        <v>2410.8267645682608</v>
      </c>
      <c r="I72" s="91"/>
      <c r="J72" s="91"/>
      <c r="K72" s="91"/>
      <c r="L72" s="91"/>
    </row>
    <row r="73" spans="1:12">
      <c r="A73" s="38" t="s">
        <v>9</v>
      </c>
      <c r="B73" s="123">
        <f>B23</f>
        <v>0.1803202760109211</v>
      </c>
      <c r="C73" s="91"/>
      <c r="D73" s="91"/>
      <c r="E73" s="91"/>
      <c r="F73" s="91"/>
      <c r="G73" s="18" t="s">
        <v>9</v>
      </c>
      <c r="H73" s="123">
        <f>H23</f>
        <v>0.14962544030287736</v>
      </c>
      <c r="I73" s="91"/>
      <c r="J73" s="91"/>
      <c r="K73" s="91"/>
      <c r="L73" s="91"/>
    </row>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dimension ref="A1:Q72"/>
  <sheetViews>
    <sheetView rightToLeft="1" topLeftCell="A6" workbookViewId="0">
      <selection activeCell="E17" sqref="E17"/>
    </sheetView>
  </sheetViews>
  <sheetFormatPr baseColWidth="10" defaultRowHeight="15"/>
  <cols>
    <col min="1" max="1" width="31.7109375" customWidth="1"/>
    <col min="2" max="8" width="8.7109375" customWidth="1"/>
    <col min="9" max="9" width="2.28515625" style="49" customWidth="1"/>
    <col min="10" max="10" width="31.5703125" customWidth="1"/>
    <col min="11" max="17" width="8.7109375" customWidth="1"/>
  </cols>
  <sheetData>
    <row r="1" spans="1:17">
      <c r="I1" s="71"/>
    </row>
    <row r="2" spans="1:17">
      <c r="A2" s="1"/>
      <c r="B2" s="1"/>
      <c r="C2" s="3"/>
      <c r="D2" s="4" t="s">
        <v>109</v>
      </c>
      <c r="E2" s="3"/>
      <c r="F2" s="3"/>
      <c r="I2" s="71"/>
      <c r="J2" s="1"/>
      <c r="K2" s="1"/>
      <c r="L2" s="3"/>
      <c r="M2" s="4" t="s">
        <v>110</v>
      </c>
      <c r="N2" s="3"/>
      <c r="O2" s="3"/>
    </row>
    <row r="3" spans="1:17">
      <c r="A3" s="17" t="s">
        <v>3</v>
      </c>
      <c r="B3" s="124">
        <v>0</v>
      </c>
      <c r="C3" s="124">
        <v>1</v>
      </c>
      <c r="D3" s="124">
        <v>2</v>
      </c>
      <c r="E3" s="124">
        <v>3</v>
      </c>
      <c r="F3" s="124">
        <v>4</v>
      </c>
      <c r="G3" s="124">
        <v>5</v>
      </c>
      <c r="H3" s="124">
        <v>6</v>
      </c>
      <c r="I3" s="72"/>
      <c r="J3" s="1" t="s">
        <v>3</v>
      </c>
      <c r="K3" s="124">
        <v>0</v>
      </c>
      <c r="L3" s="124">
        <v>1</v>
      </c>
      <c r="M3" s="124">
        <v>2</v>
      </c>
      <c r="N3" s="124">
        <v>3</v>
      </c>
      <c r="O3" s="124">
        <v>4</v>
      </c>
      <c r="P3" s="124">
        <v>5</v>
      </c>
      <c r="Q3" s="124">
        <v>6</v>
      </c>
    </row>
    <row r="4" spans="1:17">
      <c r="A4" s="17" t="s">
        <v>112</v>
      </c>
      <c r="B4" s="124">
        <v>-60000</v>
      </c>
      <c r="C4" s="124">
        <v>13750</v>
      </c>
      <c r="D4" s="124">
        <f>C4</f>
        <v>13750</v>
      </c>
      <c r="E4" s="124">
        <f t="shared" ref="E4:H4" si="0">D4</f>
        <v>13750</v>
      </c>
      <c r="F4" s="124">
        <f t="shared" si="0"/>
        <v>13750</v>
      </c>
      <c r="G4" s="124">
        <f t="shared" si="0"/>
        <v>13750</v>
      </c>
      <c r="H4" s="124">
        <f t="shared" si="0"/>
        <v>13750</v>
      </c>
      <c r="I4" s="72"/>
      <c r="J4" s="1" t="s">
        <v>112</v>
      </c>
      <c r="K4" s="124">
        <v>-36000</v>
      </c>
      <c r="L4" s="124">
        <v>8700</v>
      </c>
      <c r="M4" s="124">
        <f>L4</f>
        <v>8700</v>
      </c>
      <c r="N4" s="124">
        <f t="shared" ref="N4:Q4" si="1">M4</f>
        <v>8700</v>
      </c>
      <c r="O4" s="124">
        <f t="shared" si="1"/>
        <v>8700</v>
      </c>
      <c r="P4" s="124">
        <f t="shared" si="1"/>
        <v>8700</v>
      </c>
      <c r="Q4" s="124">
        <f t="shared" si="1"/>
        <v>8700</v>
      </c>
    </row>
    <row r="5" spans="1:17">
      <c r="A5" s="1" t="s">
        <v>111</v>
      </c>
      <c r="B5" s="60"/>
      <c r="C5" s="60"/>
      <c r="D5" s="60"/>
      <c r="E5" s="60"/>
      <c r="F5" s="60"/>
      <c r="G5" s="60"/>
      <c r="H5" s="124">
        <v>2000</v>
      </c>
      <c r="I5" s="72"/>
      <c r="J5" s="1" t="s">
        <v>111</v>
      </c>
      <c r="K5" s="60"/>
      <c r="L5" s="60"/>
      <c r="M5" s="60"/>
      <c r="N5" s="60"/>
      <c r="O5" s="60"/>
      <c r="P5" s="60"/>
      <c r="Q5" s="124">
        <v>0</v>
      </c>
    </row>
    <row r="6" spans="1:17">
      <c r="A6" s="58" t="s">
        <v>113</v>
      </c>
      <c r="B6" s="124">
        <v>6600</v>
      </c>
      <c r="C6" s="60"/>
      <c r="D6" s="60"/>
      <c r="E6" s="60"/>
      <c r="F6" s="60"/>
      <c r="G6" s="60"/>
      <c r="H6" s="59">
        <f>-B6</f>
        <v>-6600</v>
      </c>
      <c r="I6" s="72"/>
      <c r="J6" s="58" t="s">
        <v>113</v>
      </c>
      <c r="K6" s="124">
        <f>B6</f>
        <v>6600</v>
      </c>
      <c r="L6" s="60"/>
      <c r="M6" s="60"/>
      <c r="N6" s="60"/>
      <c r="O6" s="60"/>
      <c r="P6" s="60"/>
      <c r="Q6" s="59">
        <f>-K6</f>
        <v>-6600</v>
      </c>
    </row>
    <row r="7" spans="1:17">
      <c r="A7" s="1" t="s">
        <v>15</v>
      </c>
      <c r="B7" s="59">
        <f>B4-B6</f>
        <v>-66600</v>
      </c>
      <c r="C7" s="59">
        <f t="shared" ref="C7:H7" si="2">C4-C6</f>
        <v>13750</v>
      </c>
      <c r="D7" s="59">
        <f t="shared" si="2"/>
        <v>13750</v>
      </c>
      <c r="E7" s="59">
        <f t="shared" si="2"/>
        <v>13750</v>
      </c>
      <c r="F7" s="59">
        <f t="shared" si="2"/>
        <v>13750</v>
      </c>
      <c r="G7" s="59">
        <f t="shared" si="2"/>
        <v>13750</v>
      </c>
      <c r="H7" s="59">
        <f>H4+H5-H6</f>
        <v>22350</v>
      </c>
      <c r="I7" s="72"/>
      <c r="J7" s="1" t="s">
        <v>15</v>
      </c>
      <c r="K7" s="59">
        <f>K4-K6</f>
        <v>-42600</v>
      </c>
      <c r="L7" s="59">
        <f t="shared" ref="L7:Q7" si="3">L4-L6</f>
        <v>8700</v>
      </c>
      <c r="M7" s="59">
        <f t="shared" si="3"/>
        <v>8700</v>
      </c>
      <c r="N7" s="59">
        <f t="shared" si="3"/>
        <v>8700</v>
      </c>
      <c r="O7" s="59">
        <f t="shared" si="3"/>
        <v>8700</v>
      </c>
      <c r="P7" s="59">
        <f t="shared" si="3"/>
        <v>8700</v>
      </c>
      <c r="Q7" s="59">
        <f>Q4+Q5-Q6</f>
        <v>15300</v>
      </c>
    </row>
    <row r="8" spans="1:17">
      <c r="A8" s="1" t="s">
        <v>20</v>
      </c>
      <c r="B8" s="59">
        <f>B7</f>
        <v>-66600</v>
      </c>
      <c r="C8" s="61">
        <f>B8+C4</f>
        <v>-52850</v>
      </c>
      <c r="D8" s="61">
        <f>C8+D4</f>
        <v>-39100</v>
      </c>
      <c r="E8" s="61">
        <f>D8+E4</f>
        <v>-25350</v>
      </c>
      <c r="F8" s="61">
        <f>E8+F4</f>
        <v>-11600</v>
      </c>
      <c r="G8" s="61">
        <f>F8+G4</f>
        <v>2150</v>
      </c>
      <c r="H8" s="61">
        <f>G8+H4</f>
        <v>15900</v>
      </c>
      <c r="I8" s="72"/>
      <c r="J8" s="1" t="s">
        <v>20</v>
      </c>
      <c r="K8" s="59">
        <f>K4-K6</f>
        <v>-42600</v>
      </c>
      <c r="L8" s="61">
        <f>K8+L4</f>
        <v>-33900</v>
      </c>
      <c r="M8" s="61">
        <f>L8+M4</f>
        <v>-25200</v>
      </c>
      <c r="N8" s="61">
        <f>M8+N4</f>
        <v>-16500</v>
      </c>
      <c r="O8" s="61">
        <f>N8+O4</f>
        <v>-7800</v>
      </c>
      <c r="P8" s="61">
        <f>O8+P4</f>
        <v>900</v>
      </c>
      <c r="Q8" s="61">
        <f>P8+Q4</f>
        <v>9600</v>
      </c>
    </row>
    <row r="9" spans="1:17">
      <c r="A9" s="18" t="s">
        <v>21</v>
      </c>
      <c r="B9" s="62">
        <f>F3+(-F8/G4)</f>
        <v>4.8436363636363637</v>
      </c>
      <c r="C9" s="63" t="s">
        <v>7</v>
      </c>
      <c r="D9" s="60"/>
      <c r="E9" s="60"/>
      <c r="F9" s="60"/>
      <c r="G9" s="60"/>
      <c r="H9" s="60"/>
      <c r="I9" s="72"/>
      <c r="J9" s="18" t="s">
        <v>21</v>
      </c>
      <c r="K9" s="62">
        <f>O3+(-O8/P4)</f>
        <v>4.8965517241379306</v>
      </c>
      <c r="L9" s="63" t="s">
        <v>7</v>
      </c>
      <c r="M9" s="60"/>
      <c r="N9" s="60"/>
      <c r="O9" s="60"/>
      <c r="P9" s="60"/>
      <c r="Q9" s="60"/>
    </row>
    <row r="10" spans="1:17">
      <c r="A10" s="60"/>
      <c r="B10" s="60"/>
      <c r="C10" s="60"/>
      <c r="D10" s="60"/>
      <c r="E10" s="60"/>
      <c r="F10" s="60"/>
      <c r="G10" s="60"/>
      <c r="H10" s="60"/>
      <c r="I10" s="72"/>
      <c r="J10" s="60"/>
      <c r="K10" s="60"/>
      <c r="L10" s="60"/>
      <c r="M10" s="60"/>
      <c r="N10" s="60"/>
      <c r="O10" s="60"/>
      <c r="P10" s="60"/>
      <c r="Q10" s="60"/>
    </row>
    <row r="11" spans="1:17">
      <c r="A11" s="1" t="s">
        <v>0</v>
      </c>
      <c r="B11" s="64">
        <v>0.06</v>
      </c>
      <c r="C11" s="59"/>
      <c r="D11" s="65" t="s">
        <v>109</v>
      </c>
      <c r="E11" s="59"/>
      <c r="F11" s="59"/>
      <c r="G11" s="60"/>
      <c r="H11" s="60"/>
      <c r="I11" s="72"/>
      <c r="J11" s="1" t="s">
        <v>0</v>
      </c>
      <c r="K11" s="64">
        <v>0.06</v>
      </c>
      <c r="L11" s="59"/>
      <c r="M11" s="65" t="s">
        <v>110</v>
      </c>
      <c r="N11" s="59"/>
      <c r="O11" s="59"/>
      <c r="P11" s="60"/>
      <c r="Q11" s="60"/>
    </row>
    <row r="12" spans="1:17">
      <c r="A12" s="1" t="s">
        <v>3</v>
      </c>
      <c r="B12" s="59">
        <f>B3</f>
        <v>0</v>
      </c>
      <c r="C12" s="59">
        <f>C3</f>
        <v>1</v>
      </c>
      <c r="D12" s="59">
        <f>D3</f>
        <v>2</v>
      </c>
      <c r="E12" s="59">
        <f>E3</f>
        <v>3</v>
      </c>
      <c r="F12" s="59">
        <f>F3</f>
        <v>4</v>
      </c>
      <c r="G12" s="59">
        <f>G3</f>
        <v>5</v>
      </c>
      <c r="H12" s="59">
        <f>H3</f>
        <v>6</v>
      </c>
      <c r="I12" s="72"/>
      <c r="J12" s="1" t="s">
        <v>3</v>
      </c>
      <c r="K12" s="59">
        <f>K3</f>
        <v>0</v>
      </c>
      <c r="L12" s="59">
        <f>L3</f>
        <v>1</v>
      </c>
      <c r="M12" s="59">
        <f>M3</f>
        <v>2</v>
      </c>
      <c r="N12" s="59">
        <f>N3</f>
        <v>3</v>
      </c>
      <c r="O12" s="59">
        <f>O3</f>
        <v>4</v>
      </c>
      <c r="P12" s="59">
        <f>P3</f>
        <v>5</v>
      </c>
      <c r="Q12" s="59">
        <f>Q3</f>
        <v>6</v>
      </c>
    </row>
    <row r="13" spans="1:17">
      <c r="A13" s="1" t="s">
        <v>15</v>
      </c>
      <c r="B13" s="59">
        <f>B7</f>
        <v>-66600</v>
      </c>
      <c r="C13" s="59">
        <f t="shared" ref="C13:H13" si="4">C7</f>
        <v>13750</v>
      </c>
      <c r="D13" s="59">
        <f t="shared" si="4"/>
        <v>13750</v>
      </c>
      <c r="E13" s="59">
        <f t="shared" si="4"/>
        <v>13750</v>
      </c>
      <c r="F13" s="59">
        <f t="shared" si="4"/>
        <v>13750</v>
      </c>
      <c r="G13" s="59">
        <f t="shared" si="4"/>
        <v>13750</v>
      </c>
      <c r="H13" s="59">
        <f t="shared" si="4"/>
        <v>22350</v>
      </c>
      <c r="I13" s="72"/>
      <c r="J13" s="1" t="s">
        <v>15</v>
      </c>
      <c r="K13" s="59">
        <f>K7</f>
        <v>-42600</v>
      </c>
      <c r="L13" s="59">
        <f t="shared" ref="L13:Q13" si="5">L7</f>
        <v>8700</v>
      </c>
      <c r="M13" s="59">
        <f t="shared" si="5"/>
        <v>8700</v>
      </c>
      <c r="N13" s="59">
        <f t="shared" si="5"/>
        <v>8700</v>
      </c>
      <c r="O13" s="59">
        <f t="shared" si="5"/>
        <v>8700</v>
      </c>
      <c r="P13" s="59">
        <f t="shared" si="5"/>
        <v>8700</v>
      </c>
      <c r="Q13" s="59">
        <f t="shared" si="5"/>
        <v>15300</v>
      </c>
    </row>
    <row r="14" spans="1:17">
      <c r="A14" s="1" t="s">
        <v>116</v>
      </c>
      <c r="B14" s="59">
        <f>B13/(1+B11)^B12</f>
        <v>-66600</v>
      </c>
      <c r="C14" s="66">
        <f>C13/(1+B11)^C12</f>
        <v>12971.698113207547</v>
      </c>
      <c r="D14" s="66">
        <f>D13/(1+B11)^D12</f>
        <v>12237.451050195798</v>
      </c>
      <c r="E14" s="66">
        <f>E13/(1+B11)^E12</f>
        <v>11544.765141694148</v>
      </c>
      <c r="F14" s="66">
        <f>F13/(1+B11)^F12</f>
        <v>10891.287869522781</v>
      </c>
      <c r="G14" s="66">
        <f>G13/(1+B11)^G12</f>
        <v>10274.799876908282</v>
      </c>
      <c r="H14" s="66">
        <f>H13/(1+B11)^H12</f>
        <v>15755.868078826765</v>
      </c>
      <c r="I14" s="72"/>
      <c r="J14" s="1" t="s">
        <v>116</v>
      </c>
      <c r="K14" s="59">
        <f>K13/(1+K11)^K12</f>
        <v>-42600</v>
      </c>
      <c r="L14" s="66">
        <f>L13/(1+K11)^L12</f>
        <v>8207.5471698113197</v>
      </c>
      <c r="M14" s="66">
        <f>M13/(1+K11)^M12</f>
        <v>7742.9690281238863</v>
      </c>
      <c r="N14" s="66">
        <f>N13/(1+K11)^N12</f>
        <v>7304.6877623810242</v>
      </c>
      <c r="O14" s="66">
        <f>O13/(1+K11)^O12</f>
        <v>6891.2148701707774</v>
      </c>
      <c r="P14" s="66">
        <f>P13/(1+K11)^P12</f>
        <v>6501.146103934695</v>
      </c>
      <c r="Q14" s="66">
        <f>Q13/(1+K11)^Q12</f>
        <v>10785.896268727047</v>
      </c>
    </row>
    <row r="15" spans="1:17">
      <c r="A15" s="1" t="s">
        <v>5</v>
      </c>
      <c r="B15" s="59">
        <f>B14</f>
        <v>-66600</v>
      </c>
      <c r="C15" s="68">
        <f>B15+C14</f>
        <v>-53628.301886792455</v>
      </c>
      <c r="D15" s="66">
        <f t="shared" ref="D15:F15" si="6">C15+D14</f>
        <v>-41390.850836596655</v>
      </c>
      <c r="E15" s="66">
        <f t="shared" si="6"/>
        <v>-29846.085694902507</v>
      </c>
      <c r="F15" s="66">
        <f t="shared" si="6"/>
        <v>-18954.797825379726</v>
      </c>
      <c r="G15" s="66">
        <f t="shared" ref="G15" si="7">F15+G14</f>
        <v>-8679.997948471444</v>
      </c>
      <c r="H15" s="67">
        <f t="shared" ref="H15" si="8">G15+H14</f>
        <v>7075.8701303553207</v>
      </c>
      <c r="I15" s="72"/>
      <c r="J15" s="1" t="s">
        <v>5</v>
      </c>
      <c r="K15" s="59">
        <f>K14</f>
        <v>-42600</v>
      </c>
      <c r="L15" s="66">
        <f>K15+L14</f>
        <v>-34392.452830188682</v>
      </c>
      <c r="M15" s="66">
        <f t="shared" ref="M15:O15" si="9">L15+M14</f>
        <v>-26649.483802064795</v>
      </c>
      <c r="N15" s="66">
        <f t="shared" si="9"/>
        <v>-19344.79603968377</v>
      </c>
      <c r="O15" s="66">
        <f t="shared" si="9"/>
        <v>-12453.581169512992</v>
      </c>
      <c r="P15" s="67">
        <f t="shared" ref="P15" si="10">O15+P14</f>
        <v>-5952.4350655782973</v>
      </c>
      <c r="Q15" s="67">
        <f t="shared" ref="Q15" si="11">P15+Q14</f>
        <v>4833.4612031487495</v>
      </c>
    </row>
    <row r="16" spans="1:17">
      <c r="A16" s="18" t="s">
        <v>6</v>
      </c>
      <c r="B16" s="62">
        <f>E12+(-E15/F14)</f>
        <v>5.7403633117090918</v>
      </c>
      <c r="C16" s="63" t="s">
        <v>7</v>
      </c>
      <c r="D16" s="59"/>
      <c r="E16" s="59"/>
      <c r="F16" s="59"/>
      <c r="G16" s="60"/>
      <c r="H16" s="60"/>
      <c r="I16" s="72"/>
      <c r="J16" s="18" t="s">
        <v>6</v>
      </c>
      <c r="K16" s="62">
        <f>P12+(-P15/Q14)</f>
        <v>5.5518720852931773</v>
      </c>
      <c r="L16" s="63" t="s">
        <v>114</v>
      </c>
      <c r="M16" s="59"/>
      <c r="N16" s="59"/>
      <c r="O16" s="59"/>
      <c r="P16" s="60"/>
      <c r="Q16" s="60"/>
    </row>
    <row r="17" spans="1:17">
      <c r="A17" s="117" t="s">
        <v>8</v>
      </c>
      <c r="B17" s="125">
        <f>B13+NPV(B11,C13:H13)</f>
        <v>7075.8701303553244</v>
      </c>
      <c r="C17" s="59"/>
      <c r="D17" s="59"/>
      <c r="E17" s="59"/>
      <c r="F17" s="59"/>
      <c r="G17" s="60"/>
      <c r="H17" s="60"/>
      <c r="I17" s="72"/>
      <c r="J17" s="117" t="s">
        <v>8</v>
      </c>
      <c r="K17" s="125">
        <f>K13+NPV(K11,L13:Q13)</f>
        <v>4833.4612031487486</v>
      </c>
      <c r="L17" s="59"/>
      <c r="M17" s="59"/>
      <c r="N17" s="59"/>
      <c r="O17" s="59"/>
      <c r="P17" s="60"/>
      <c r="Q17" s="60"/>
    </row>
    <row r="18" spans="1:17">
      <c r="A18" s="117" t="s">
        <v>9</v>
      </c>
      <c r="B18" s="126">
        <f>IRR(B13:H13)</f>
        <v>9.0988984611975396E-2</v>
      </c>
      <c r="C18" s="59"/>
      <c r="D18" s="59"/>
      <c r="E18" s="59"/>
      <c r="F18" s="59"/>
      <c r="G18" s="60"/>
      <c r="H18" s="60"/>
      <c r="I18" s="72"/>
      <c r="J18" s="117" t="s">
        <v>9</v>
      </c>
      <c r="K18" s="126">
        <f>IRR(K13:Q13)</f>
        <v>9.2646322119635582E-2</v>
      </c>
      <c r="L18" s="59"/>
      <c r="M18" s="59"/>
      <c r="N18" s="59"/>
      <c r="O18" s="59"/>
      <c r="P18" s="60"/>
      <c r="Q18" s="60"/>
    </row>
    <row r="19" spans="1:17">
      <c r="A19" s="18" t="s">
        <v>10</v>
      </c>
      <c r="B19" s="69">
        <f>SUM(C14:H14)/-B13</f>
        <v>1.1062442962515815</v>
      </c>
      <c r="C19" s="1"/>
      <c r="D19" s="60"/>
      <c r="E19" s="60"/>
      <c r="F19" s="60"/>
      <c r="G19" s="60"/>
      <c r="H19" s="60"/>
      <c r="I19" s="72"/>
      <c r="J19" s="18" t="s">
        <v>10</v>
      </c>
      <c r="K19" s="69">
        <f>SUM(L14:Q14)/-K13</f>
        <v>1.1134615305903461</v>
      </c>
      <c r="L19" s="1"/>
      <c r="M19" s="60"/>
      <c r="N19" s="60"/>
      <c r="O19" s="60"/>
      <c r="P19" s="60"/>
      <c r="Q19" s="60"/>
    </row>
    <row r="20" spans="1:17">
      <c r="A20" s="117" t="s">
        <v>32</v>
      </c>
      <c r="B20" s="127"/>
      <c r="C20" s="127"/>
      <c r="D20" s="127"/>
      <c r="E20" s="127"/>
      <c r="F20" s="127"/>
      <c r="G20" s="127"/>
      <c r="H20" s="127"/>
      <c r="I20" s="127"/>
      <c r="J20" s="127"/>
      <c r="K20" s="127"/>
      <c r="L20" s="127"/>
      <c r="M20" s="127"/>
      <c r="N20" s="127"/>
      <c r="O20" s="127"/>
      <c r="P20" s="127"/>
      <c r="Q20" s="127"/>
    </row>
    <row r="21" spans="1:17">
      <c r="A21" s="117" t="s">
        <v>117</v>
      </c>
      <c r="B21" s="127"/>
      <c r="C21" s="127"/>
      <c r="D21" s="127"/>
      <c r="E21" s="127"/>
      <c r="F21" s="127"/>
      <c r="G21" s="127"/>
      <c r="H21" s="127"/>
      <c r="I21" s="127"/>
      <c r="J21" s="127"/>
      <c r="K21" s="127"/>
      <c r="L21" s="127"/>
      <c r="M21" s="127"/>
      <c r="N21" s="127"/>
      <c r="O21" s="127"/>
      <c r="P21" s="127"/>
      <c r="Q21" s="127"/>
    </row>
    <row r="22" spans="1:17">
      <c r="A22" s="17" t="s">
        <v>13</v>
      </c>
      <c r="B22" s="60"/>
      <c r="C22" s="60"/>
      <c r="D22" s="60"/>
      <c r="E22" s="60"/>
      <c r="F22" s="60"/>
      <c r="G22" s="60"/>
      <c r="H22" s="60"/>
      <c r="I22" s="72"/>
      <c r="J22" s="60"/>
      <c r="K22" s="60"/>
      <c r="L22" s="60"/>
      <c r="M22" s="60"/>
      <c r="N22" s="60"/>
      <c r="O22" s="60"/>
      <c r="P22" s="60"/>
      <c r="Q22" s="60"/>
    </row>
    <row r="23" spans="1:17">
      <c r="A23" s="1" t="s">
        <v>0</v>
      </c>
      <c r="B23" s="64">
        <v>0.06</v>
      </c>
      <c r="C23" s="59"/>
      <c r="D23" s="65" t="s">
        <v>109</v>
      </c>
      <c r="E23" s="59"/>
      <c r="F23" s="59"/>
      <c r="G23" s="60"/>
      <c r="H23" s="60"/>
      <c r="I23" s="72"/>
      <c r="J23" s="1" t="s">
        <v>0</v>
      </c>
      <c r="K23" s="64">
        <v>0.06</v>
      </c>
      <c r="L23" s="59"/>
      <c r="M23" s="65" t="s">
        <v>110</v>
      </c>
      <c r="N23" s="59"/>
      <c r="O23" s="59"/>
      <c r="P23" s="60"/>
      <c r="Q23" s="60"/>
    </row>
    <row r="24" spans="1:17">
      <c r="A24" s="1" t="s">
        <v>3</v>
      </c>
      <c r="B24" s="59">
        <f>B12</f>
        <v>0</v>
      </c>
      <c r="C24" s="59">
        <f t="shared" ref="C24:H24" si="12">C12</f>
        <v>1</v>
      </c>
      <c r="D24" s="59">
        <f t="shared" si="12"/>
        <v>2</v>
      </c>
      <c r="E24" s="59">
        <f t="shared" si="12"/>
        <v>3</v>
      </c>
      <c r="F24" s="59">
        <f t="shared" si="12"/>
        <v>4</v>
      </c>
      <c r="G24" s="59">
        <f t="shared" si="12"/>
        <v>5</v>
      </c>
      <c r="H24" s="59">
        <f t="shared" si="12"/>
        <v>6</v>
      </c>
      <c r="I24" s="72"/>
      <c r="J24" s="1" t="s">
        <v>3</v>
      </c>
      <c r="K24" s="59">
        <f>K12</f>
        <v>0</v>
      </c>
      <c r="L24" s="59">
        <f t="shared" ref="L24:Q24" si="13">L12</f>
        <v>1</v>
      </c>
      <c r="M24" s="59">
        <f t="shared" si="13"/>
        <v>2</v>
      </c>
      <c r="N24" s="59">
        <f t="shared" si="13"/>
        <v>3</v>
      </c>
      <c r="O24" s="59">
        <f t="shared" si="13"/>
        <v>4</v>
      </c>
      <c r="P24" s="59">
        <f t="shared" si="13"/>
        <v>5</v>
      </c>
      <c r="Q24" s="59">
        <f t="shared" si="13"/>
        <v>6</v>
      </c>
    </row>
    <row r="25" spans="1:17">
      <c r="A25" s="1" t="s">
        <v>15</v>
      </c>
      <c r="B25" s="59">
        <f>B13</f>
        <v>-66600</v>
      </c>
      <c r="C25" s="59">
        <f t="shared" ref="C25:H25" si="14">C13</f>
        <v>13750</v>
      </c>
      <c r="D25" s="59">
        <f t="shared" si="14"/>
        <v>13750</v>
      </c>
      <c r="E25" s="59">
        <f t="shared" si="14"/>
        <v>13750</v>
      </c>
      <c r="F25" s="59">
        <f t="shared" si="14"/>
        <v>13750</v>
      </c>
      <c r="G25" s="59">
        <f t="shared" si="14"/>
        <v>13750</v>
      </c>
      <c r="H25" s="59">
        <f t="shared" si="14"/>
        <v>22350</v>
      </c>
      <c r="I25" s="72"/>
      <c r="J25" s="1" t="s">
        <v>15</v>
      </c>
      <c r="K25" s="59">
        <f>K13</f>
        <v>-42600</v>
      </c>
      <c r="L25" s="59">
        <f t="shared" ref="L25:Q25" si="15">L13</f>
        <v>8700</v>
      </c>
      <c r="M25" s="59">
        <f t="shared" si="15"/>
        <v>8700</v>
      </c>
      <c r="N25" s="59">
        <f t="shared" si="15"/>
        <v>8700</v>
      </c>
      <c r="O25" s="59">
        <f t="shared" si="15"/>
        <v>8700</v>
      </c>
      <c r="P25" s="59">
        <f t="shared" si="15"/>
        <v>8700</v>
      </c>
      <c r="Q25" s="59">
        <f t="shared" si="15"/>
        <v>15300</v>
      </c>
    </row>
    <row r="26" spans="1:17">
      <c r="A26" s="1" t="s">
        <v>115</v>
      </c>
      <c r="B26" s="60"/>
      <c r="C26" s="59">
        <f>C25*(1+B23)^(H24-C24)</f>
        <v>18400.601692000007</v>
      </c>
      <c r="D26" s="59">
        <f>D25*(1+B23)^(H24-D24)</f>
        <v>17359.058200000003</v>
      </c>
      <c r="E26" s="59">
        <f>E25*(1+B23)^(H24-E24)</f>
        <v>16376.470000000005</v>
      </c>
      <c r="F26" s="59">
        <f>F25*(1+B23)^(H24-F24)</f>
        <v>15449.500000000002</v>
      </c>
      <c r="G26" s="68">
        <f>G25*(1+B23)^(H24-G24)</f>
        <v>14575</v>
      </c>
      <c r="H26" s="59">
        <f>H25*(1+B23)^(H24-H24)</f>
        <v>22350</v>
      </c>
      <c r="I26" s="72"/>
      <c r="J26" s="1" t="s">
        <v>115</v>
      </c>
      <c r="K26" s="60"/>
      <c r="L26" s="59">
        <f>L25*(1+K23)^(Q24-L24)</f>
        <v>11642.562525120004</v>
      </c>
      <c r="M26" s="59">
        <f>M25*(1+K23)^(Q24-M24)</f>
        <v>10983.549552000002</v>
      </c>
      <c r="N26" s="59">
        <f>N25*(1+K23)^(Q24-N24)</f>
        <v>10361.839200000002</v>
      </c>
      <c r="O26" s="59">
        <f>O25*(1+K23)^(Q24-O24)</f>
        <v>9775.3200000000015</v>
      </c>
      <c r="P26" s="68">
        <f>P25*(1+K23)^(Q24-P24)</f>
        <v>9222</v>
      </c>
      <c r="Q26" s="59">
        <f>Q25*(1+K23)^(Q24-Q24)</f>
        <v>15300</v>
      </c>
    </row>
    <row r="27" spans="1:17">
      <c r="A27" s="117" t="s">
        <v>14</v>
      </c>
      <c r="B27" s="127">
        <f>SUM(C26:H26)</f>
        <v>104510.62989200001</v>
      </c>
      <c r="C27" s="60"/>
      <c r="D27" s="60"/>
      <c r="E27" s="60"/>
      <c r="F27" s="60"/>
      <c r="G27" s="60"/>
      <c r="H27" s="60"/>
      <c r="I27" s="72"/>
      <c r="J27" s="117" t="s">
        <v>14</v>
      </c>
      <c r="K27" s="127">
        <f>SUM(L26:Q26)</f>
        <v>67285.271277120017</v>
      </c>
      <c r="L27" s="60"/>
      <c r="M27" s="60"/>
      <c r="N27" s="60"/>
      <c r="O27" s="60"/>
      <c r="P27" s="60"/>
      <c r="Q27" s="60"/>
    </row>
    <row r="28" spans="1:17">
      <c r="A28" s="117" t="s">
        <v>13</v>
      </c>
      <c r="B28" s="128">
        <f>(B27/-B25)^(1/H24)-1</f>
        <v>7.7989107802701074E-2</v>
      </c>
      <c r="C28" s="60"/>
      <c r="D28" s="60"/>
      <c r="E28" s="60"/>
      <c r="F28" s="60"/>
      <c r="G28" s="60"/>
      <c r="H28" s="60"/>
      <c r="I28" s="72"/>
      <c r="J28" s="117" t="s">
        <v>13</v>
      </c>
      <c r="K28" s="128">
        <f>(K27/-K25)^(1/Q24)-1</f>
        <v>7.9158083283779268E-2</v>
      </c>
      <c r="L28" s="60"/>
      <c r="M28" s="60"/>
      <c r="N28" s="60"/>
      <c r="O28" s="60"/>
      <c r="P28" s="60"/>
      <c r="Q28" s="60"/>
    </row>
    <row r="29" spans="1:17">
      <c r="A29" s="117" t="s">
        <v>118</v>
      </c>
      <c r="B29" s="117"/>
      <c r="C29" s="127"/>
      <c r="D29" s="127"/>
      <c r="E29" s="127"/>
      <c r="F29" s="127"/>
      <c r="G29" s="127"/>
      <c r="H29" s="127"/>
      <c r="I29" s="127"/>
      <c r="J29" s="127"/>
      <c r="K29" s="127"/>
      <c r="L29" s="60"/>
      <c r="M29" s="60"/>
      <c r="N29" s="60"/>
      <c r="O29" s="60"/>
      <c r="P29" s="60"/>
      <c r="Q29" s="60"/>
    </row>
    <row r="30" spans="1:17">
      <c r="A30" s="60"/>
      <c r="B30" s="60"/>
      <c r="C30" s="60"/>
      <c r="D30" s="60"/>
      <c r="E30" s="60"/>
      <c r="F30" s="60"/>
      <c r="G30" s="60"/>
      <c r="H30" s="60"/>
      <c r="I30" s="60"/>
      <c r="J30" s="60"/>
      <c r="K30" s="60"/>
      <c r="L30" s="60"/>
      <c r="M30" s="60"/>
      <c r="N30" s="60"/>
      <c r="O30" s="60"/>
    </row>
    <row r="31" spans="1:17">
      <c r="A31" s="60"/>
      <c r="B31" s="60"/>
      <c r="C31" s="60"/>
      <c r="D31" s="60"/>
      <c r="E31" s="60"/>
      <c r="F31" s="60"/>
      <c r="G31" s="60"/>
      <c r="H31" s="60"/>
      <c r="I31" s="60"/>
      <c r="J31" s="60"/>
      <c r="K31" s="60"/>
      <c r="L31" s="60"/>
      <c r="M31" s="60"/>
      <c r="N31" s="60"/>
      <c r="O31" s="60"/>
      <c r="P31" s="60"/>
      <c r="Q31" s="60"/>
    </row>
    <row r="32" spans="1:17">
      <c r="A32" s="60"/>
      <c r="B32" s="60"/>
      <c r="C32" s="60"/>
      <c r="D32" s="60"/>
      <c r="E32" s="60"/>
      <c r="F32" s="60"/>
      <c r="G32" s="60"/>
      <c r="H32" s="60"/>
      <c r="I32" s="60"/>
      <c r="J32" s="60"/>
      <c r="K32" s="60"/>
      <c r="L32" s="60"/>
      <c r="M32" s="60"/>
      <c r="N32" s="60"/>
      <c r="O32" s="60"/>
      <c r="P32" s="59"/>
      <c r="Q32" s="59"/>
    </row>
    <row r="33" spans="1:17">
      <c r="A33" s="60"/>
      <c r="B33" s="60"/>
      <c r="C33" s="60"/>
      <c r="D33" s="60"/>
      <c r="E33" s="60"/>
      <c r="F33" s="60"/>
      <c r="G33" s="60"/>
      <c r="H33" s="60"/>
      <c r="I33" s="60"/>
      <c r="J33" s="60"/>
      <c r="K33" s="60"/>
      <c r="L33" s="60"/>
      <c r="M33" s="60"/>
      <c r="N33" s="60"/>
      <c r="O33" s="60"/>
      <c r="P33" s="59"/>
      <c r="Q33" s="59"/>
    </row>
    <row r="34" spans="1:17">
      <c r="A34" s="60"/>
      <c r="B34" s="60"/>
      <c r="C34" s="60"/>
      <c r="D34" s="60"/>
      <c r="E34" s="60"/>
      <c r="F34" s="60"/>
      <c r="G34" s="60"/>
      <c r="H34" s="60"/>
      <c r="I34" s="60"/>
      <c r="J34" s="60"/>
      <c r="K34" s="60"/>
      <c r="L34" s="60"/>
      <c r="M34" s="60"/>
      <c r="N34" s="60"/>
      <c r="O34" s="60"/>
      <c r="P34" s="66"/>
      <c r="Q34" s="66"/>
    </row>
    <row r="35" spans="1:17">
      <c r="A35" s="60"/>
      <c r="B35" s="60"/>
      <c r="C35" s="60"/>
      <c r="D35" s="60"/>
      <c r="E35" s="60"/>
      <c r="F35" s="60"/>
      <c r="G35" s="60"/>
      <c r="H35" s="60"/>
      <c r="I35" s="60"/>
      <c r="J35" s="60"/>
      <c r="K35" s="60"/>
      <c r="L35" s="60"/>
      <c r="M35" s="60"/>
      <c r="N35" s="60"/>
      <c r="O35" s="60"/>
      <c r="P35" s="67"/>
      <c r="Q35" s="67"/>
    </row>
    <row r="36" spans="1:17">
      <c r="A36" s="60"/>
      <c r="B36" s="60"/>
      <c r="C36" s="60"/>
      <c r="D36" s="60"/>
      <c r="E36" s="60"/>
      <c r="F36" s="60"/>
      <c r="G36" s="60"/>
      <c r="H36" s="60"/>
      <c r="I36" s="60"/>
      <c r="J36" s="60"/>
      <c r="K36" s="60"/>
      <c r="L36" s="60"/>
      <c r="M36" s="60"/>
      <c r="N36" s="60"/>
      <c r="O36" s="60"/>
      <c r="P36" s="60"/>
      <c r="Q36" s="60"/>
    </row>
    <row r="37" spans="1:17">
      <c r="A37" s="60"/>
      <c r="B37" s="60"/>
      <c r="C37" s="60"/>
      <c r="D37" s="60"/>
      <c r="E37" s="60"/>
      <c r="F37" s="60"/>
      <c r="G37" s="60"/>
      <c r="H37" s="60"/>
      <c r="I37" s="60"/>
      <c r="J37" s="60"/>
      <c r="K37" s="60"/>
      <c r="L37" s="60"/>
      <c r="M37" s="60"/>
      <c r="N37" s="60"/>
      <c r="O37" s="60"/>
      <c r="P37" s="60"/>
      <c r="Q37" s="60"/>
    </row>
    <row r="38" spans="1:17">
      <c r="A38" s="60"/>
      <c r="B38" s="60"/>
      <c r="C38" s="60"/>
      <c r="D38" s="60"/>
      <c r="E38" s="60"/>
      <c r="F38" s="60"/>
      <c r="G38" s="60"/>
      <c r="H38" s="60"/>
      <c r="I38" s="60"/>
      <c r="J38" s="60"/>
      <c r="K38" s="60"/>
      <c r="L38" s="60"/>
      <c r="M38" s="60"/>
      <c r="N38" s="60"/>
      <c r="O38" s="60"/>
      <c r="P38" s="60"/>
      <c r="Q38" s="60"/>
    </row>
    <row r="39" spans="1:17">
      <c r="A39" s="60"/>
      <c r="B39" s="60"/>
      <c r="C39" s="60"/>
      <c r="D39" s="60"/>
      <c r="E39" s="60"/>
      <c r="F39" s="60"/>
      <c r="G39" s="60"/>
      <c r="H39" s="60"/>
      <c r="I39" s="60"/>
      <c r="J39" s="60"/>
      <c r="K39" s="60"/>
      <c r="L39" s="60"/>
      <c r="M39" s="60"/>
      <c r="N39" s="60"/>
      <c r="O39" s="60"/>
      <c r="P39" s="60"/>
      <c r="Q39" s="60"/>
    </row>
    <row r="40" spans="1:17">
      <c r="A40" s="60"/>
      <c r="B40" s="60"/>
      <c r="C40" s="60"/>
      <c r="D40" s="60"/>
      <c r="E40" s="60"/>
      <c r="F40" s="60"/>
      <c r="G40" s="60"/>
      <c r="H40" s="60"/>
      <c r="I40" s="60"/>
      <c r="J40" s="60"/>
      <c r="K40" s="60"/>
      <c r="L40" s="60"/>
      <c r="M40" s="60"/>
      <c r="N40" s="60"/>
      <c r="O40" s="60"/>
      <c r="P40" s="60"/>
      <c r="Q40" s="60"/>
    </row>
    <row r="41" spans="1:17">
      <c r="A41" s="60"/>
      <c r="B41" s="60"/>
      <c r="C41" s="60"/>
      <c r="D41" s="60"/>
      <c r="E41" s="60"/>
      <c r="F41" s="60"/>
      <c r="G41" s="60"/>
      <c r="H41" s="60"/>
      <c r="I41" s="60"/>
      <c r="J41" s="60"/>
      <c r="K41" s="60"/>
      <c r="L41" s="60"/>
      <c r="M41" s="60"/>
      <c r="N41" s="60"/>
      <c r="O41" s="60"/>
      <c r="P41" s="60"/>
      <c r="Q41" s="60"/>
    </row>
    <row r="42" spans="1:17">
      <c r="A42" s="60"/>
      <c r="B42" s="60"/>
      <c r="C42" s="60"/>
      <c r="D42" s="60"/>
      <c r="E42" s="60"/>
      <c r="F42" s="60"/>
      <c r="G42" s="60"/>
      <c r="H42" s="60"/>
      <c r="I42" s="60"/>
      <c r="J42" s="60"/>
      <c r="K42" s="60"/>
      <c r="L42" s="60"/>
      <c r="M42" s="60"/>
      <c r="N42" s="60"/>
      <c r="O42" s="60"/>
      <c r="P42" s="60"/>
      <c r="Q42" s="60"/>
    </row>
    <row r="43" spans="1:17">
      <c r="A43" s="60"/>
      <c r="B43" s="60"/>
      <c r="C43" s="60"/>
      <c r="D43" s="60"/>
      <c r="E43" s="60"/>
      <c r="F43" s="60"/>
      <c r="G43" s="60"/>
      <c r="H43" s="60"/>
      <c r="I43" s="60"/>
      <c r="J43" s="60"/>
      <c r="K43" s="60"/>
      <c r="L43" s="60"/>
      <c r="M43" s="60"/>
      <c r="N43" s="60"/>
      <c r="O43" s="60"/>
      <c r="P43" s="60"/>
      <c r="Q43" s="60"/>
    </row>
    <row r="44" spans="1:17">
      <c r="A44" s="60"/>
      <c r="B44" s="60"/>
      <c r="C44" s="60"/>
      <c r="D44" s="60"/>
      <c r="E44" s="60"/>
      <c r="F44" s="60"/>
      <c r="G44" s="60"/>
      <c r="H44" s="60"/>
      <c r="I44" s="60"/>
      <c r="J44" s="60"/>
      <c r="K44" s="60"/>
      <c r="L44" s="60"/>
      <c r="M44" s="60"/>
      <c r="N44" s="60"/>
      <c r="O44" s="60"/>
      <c r="P44" s="59"/>
      <c r="Q44" s="59"/>
    </row>
    <row r="45" spans="1:17">
      <c r="A45" s="60"/>
      <c r="B45" s="60"/>
      <c r="C45" s="60"/>
      <c r="D45" s="60"/>
      <c r="E45" s="60"/>
      <c r="F45" s="60"/>
      <c r="G45" s="60"/>
      <c r="H45" s="60"/>
      <c r="I45" s="60"/>
      <c r="J45" s="60"/>
      <c r="K45" s="60"/>
      <c r="L45" s="60"/>
      <c r="M45" s="60"/>
      <c r="N45" s="60"/>
      <c r="O45" s="60"/>
      <c r="P45" s="59"/>
      <c r="Q45" s="59"/>
    </row>
    <row r="46" spans="1:17">
      <c r="A46" s="60"/>
      <c r="B46" s="60"/>
      <c r="C46" s="60"/>
      <c r="D46" s="60"/>
      <c r="E46" s="60"/>
      <c r="F46" s="60"/>
      <c r="G46" s="60"/>
      <c r="H46" s="60"/>
      <c r="I46" s="60"/>
      <c r="J46" s="60"/>
      <c r="K46" s="60"/>
      <c r="L46" s="60"/>
      <c r="M46" s="60"/>
      <c r="N46" s="60"/>
      <c r="O46" s="60"/>
      <c r="P46" s="68"/>
      <c r="Q46" s="59"/>
    </row>
    <row r="47" spans="1:17">
      <c r="A47" s="60"/>
      <c r="B47" s="60"/>
      <c r="C47" s="60"/>
      <c r="D47" s="60"/>
      <c r="E47" s="60"/>
      <c r="F47" s="60"/>
      <c r="G47" s="60"/>
      <c r="H47" s="60"/>
      <c r="I47" s="60"/>
      <c r="J47" s="60"/>
      <c r="K47" s="60"/>
      <c r="L47" s="60"/>
      <c r="M47" s="60"/>
      <c r="N47" s="60"/>
      <c r="O47" s="60"/>
      <c r="P47" s="60"/>
      <c r="Q47" s="60"/>
    </row>
    <row r="48" spans="1:17">
      <c r="A48" s="60"/>
      <c r="B48" s="60"/>
      <c r="C48" s="60"/>
      <c r="D48" s="60"/>
      <c r="E48" s="60"/>
      <c r="F48" s="60"/>
      <c r="G48" s="60"/>
      <c r="H48" s="60"/>
      <c r="I48" s="60"/>
      <c r="J48" s="60"/>
      <c r="K48" s="60"/>
      <c r="L48" s="60"/>
      <c r="M48" s="60"/>
      <c r="N48" s="60"/>
      <c r="O48" s="60"/>
      <c r="P48" s="60"/>
      <c r="Q48" s="60"/>
    </row>
    <row r="49" spans="1:17">
      <c r="A49" s="60"/>
      <c r="B49" s="60"/>
      <c r="C49" s="60"/>
      <c r="D49" s="60"/>
      <c r="E49" s="60"/>
      <c r="F49" s="60"/>
      <c r="G49" s="60"/>
      <c r="H49" s="60"/>
      <c r="I49" s="60"/>
      <c r="J49" s="60"/>
      <c r="K49" s="60"/>
      <c r="L49" s="60"/>
      <c r="M49" s="60"/>
      <c r="N49" s="60"/>
      <c r="O49" s="60"/>
      <c r="P49" s="60"/>
      <c r="Q49" s="60"/>
    </row>
    <row r="50" spans="1:17">
      <c r="A50" s="60"/>
      <c r="B50" s="60"/>
      <c r="C50" s="60"/>
      <c r="D50" s="60"/>
      <c r="E50" s="60"/>
      <c r="F50" s="60"/>
      <c r="G50" s="60"/>
      <c r="H50" s="60"/>
      <c r="I50" s="60"/>
      <c r="J50" s="60"/>
      <c r="K50" s="60"/>
      <c r="L50" s="60"/>
      <c r="M50" s="60"/>
      <c r="N50" s="60"/>
      <c r="O50" s="60"/>
    </row>
    <row r="51" spans="1:17">
      <c r="A51" s="60"/>
      <c r="B51" s="60"/>
      <c r="C51" s="60"/>
      <c r="D51" s="60"/>
      <c r="E51" s="60"/>
      <c r="F51" s="60"/>
      <c r="G51" s="60"/>
      <c r="H51" s="60"/>
      <c r="I51" s="60"/>
      <c r="J51" s="60"/>
      <c r="K51" s="60"/>
      <c r="L51" s="60"/>
      <c r="M51" s="60"/>
      <c r="N51" s="60"/>
      <c r="O51" s="60"/>
    </row>
    <row r="52" spans="1:17">
      <c r="A52" s="1"/>
      <c r="B52" s="1"/>
      <c r="C52" s="1"/>
      <c r="D52" s="1"/>
      <c r="E52" s="1"/>
      <c r="F52" s="1"/>
      <c r="G52" s="1"/>
      <c r="H52" s="1"/>
      <c r="I52" s="70"/>
      <c r="J52" s="1"/>
      <c r="K52" s="1"/>
      <c r="L52" s="1"/>
      <c r="M52" s="1"/>
      <c r="N52" s="1"/>
      <c r="O52" s="1"/>
      <c r="P52" s="1"/>
    </row>
    <row r="53" spans="1:17">
      <c r="A53" s="1"/>
      <c r="B53" s="1"/>
      <c r="C53" s="1"/>
      <c r="D53" s="1"/>
      <c r="E53" s="1"/>
      <c r="F53" s="1"/>
      <c r="G53" s="1"/>
      <c r="H53" s="1"/>
      <c r="I53" s="70"/>
      <c r="J53" s="1"/>
      <c r="K53" s="1"/>
      <c r="L53" s="1"/>
      <c r="M53" s="1"/>
      <c r="N53" s="1"/>
      <c r="O53" s="1"/>
      <c r="P53" s="1"/>
      <c r="Q53" s="60"/>
    </row>
    <row r="54" spans="1:17">
      <c r="A54" s="1"/>
      <c r="B54" s="1"/>
      <c r="C54" s="1"/>
      <c r="D54" s="1"/>
      <c r="E54" s="1"/>
      <c r="F54" s="1"/>
      <c r="G54" s="1"/>
      <c r="H54" s="1"/>
      <c r="I54" s="70"/>
      <c r="J54" s="1"/>
      <c r="K54" s="1"/>
      <c r="L54" s="1"/>
      <c r="M54" s="1"/>
      <c r="N54" s="1"/>
      <c r="O54" s="1"/>
      <c r="P54" s="1"/>
      <c r="Q54" s="60"/>
    </row>
    <row r="55" spans="1:17">
      <c r="A55" s="1"/>
      <c r="B55" s="1"/>
      <c r="C55" s="1"/>
      <c r="D55" s="1"/>
      <c r="E55" s="1"/>
      <c r="F55" s="1"/>
      <c r="G55" s="1"/>
      <c r="H55" s="1"/>
      <c r="I55" s="70"/>
      <c r="J55" s="1"/>
      <c r="K55" s="1"/>
      <c r="L55" s="1"/>
      <c r="M55" s="1"/>
      <c r="N55" s="1"/>
      <c r="O55" s="1"/>
      <c r="P55" s="1"/>
      <c r="Q55" s="60"/>
    </row>
    <row r="56" spans="1:17">
      <c r="A56" s="1"/>
      <c r="B56" s="1"/>
      <c r="C56" s="1"/>
      <c r="D56" s="1"/>
      <c r="E56" s="1"/>
      <c r="F56" s="1"/>
      <c r="G56" s="1"/>
      <c r="H56" s="1"/>
      <c r="I56" s="70"/>
      <c r="J56" s="1"/>
      <c r="K56" s="1"/>
      <c r="L56" s="1"/>
      <c r="M56" s="1"/>
      <c r="N56" s="1"/>
      <c r="O56" s="1"/>
      <c r="P56" s="1"/>
      <c r="Q56" s="60"/>
    </row>
    <row r="57" spans="1:17">
      <c r="A57" s="1"/>
      <c r="B57" s="1"/>
      <c r="C57" s="1"/>
      <c r="D57" s="1"/>
      <c r="E57" s="1"/>
      <c r="F57" s="1"/>
      <c r="G57" s="1"/>
      <c r="H57" s="1"/>
      <c r="I57" s="70"/>
      <c r="J57" s="1"/>
      <c r="K57" s="1"/>
      <c r="L57" s="1"/>
      <c r="M57" s="1"/>
      <c r="N57" s="1"/>
      <c r="O57" s="1"/>
      <c r="P57" s="1"/>
      <c r="Q57" s="60"/>
    </row>
    <row r="58" spans="1:17">
      <c r="A58" s="1"/>
      <c r="B58" s="1"/>
      <c r="C58" s="1"/>
      <c r="D58" s="1"/>
      <c r="E58" s="1"/>
      <c r="F58" s="1"/>
      <c r="G58" s="1"/>
      <c r="H58" s="1"/>
      <c r="I58" s="70"/>
      <c r="J58" s="1"/>
      <c r="K58" s="1"/>
      <c r="L58" s="1"/>
      <c r="M58" s="1"/>
      <c r="N58" s="1"/>
      <c r="O58" s="1"/>
      <c r="P58" s="1"/>
      <c r="Q58" s="60"/>
    </row>
    <row r="59" spans="1:17">
      <c r="A59" s="1"/>
      <c r="B59" s="1"/>
      <c r="C59" s="1"/>
      <c r="D59" s="1"/>
      <c r="E59" s="1"/>
      <c r="F59" s="1"/>
      <c r="G59" s="1"/>
      <c r="H59" s="1"/>
      <c r="I59" s="70"/>
      <c r="J59" s="1"/>
      <c r="K59" s="1"/>
      <c r="L59" s="1"/>
      <c r="M59" s="1"/>
      <c r="N59" s="1"/>
      <c r="O59" s="1"/>
      <c r="P59" s="1"/>
      <c r="Q59" s="60"/>
    </row>
    <row r="60" spans="1:17">
      <c r="A60" s="1"/>
      <c r="B60" s="1"/>
      <c r="C60" s="1"/>
      <c r="D60" s="1"/>
      <c r="E60" s="1"/>
      <c r="F60" s="1"/>
      <c r="G60" s="1"/>
      <c r="H60" s="1"/>
      <c r="I60" s="70"/>
      <c r="J60" s="1"/>
      <c r="K60" s="1"/>
      <c r="L60" s="1"/>
      <c r="M60" s="1"/>
      <c r="N60" s="1"/>
      <c r="O60" s="1"/>
      <c r="P60" s="1"/>
      <c r="Q60" s="60"/>
    </row>
    <row r="61" spans="1:17">
      <c r="A61" s="1"/>
      <c r="B61" s="1"/>
      <c r="C61" s="1"/>
      <c r="D61" s="1"/>
      <c r="E61" s="1"/>
      <c r="F61" s="1"/>
      <c r="G61" s="1"/>
      <c r="H61" s="1"/>
      <c r="I61" s="70"/>
      <c r="J61" s="1"/>
      <c r="K61" s="1"/>
      <c r="L61" s="1"/>
      <c r="M61" s="1"/>
      <c r="N61" s="1"/>
      <c r="O61" s="1"/>
      <c r="P61" s="1"/>
      <c r="Q61" s="60"/>
    </row>
    <row r="62" spans="1:17">
      <c r="A62" s="1"/>
      <c r="B62" s="1"/>
      <c r="C62" s="1"/>
      <c r="D62" s="1"/>
      <c r="E62" s="1"/>
      <c r="F62" s="1"/>
      <c r="G62" s="1"/>
      <c r="H62" s="1"/>
      <c r="I62" s="70"/>
      <c r="J62" s="1"/>
      <c r="K62" s="1"/>
      <c r="L62" s="1"/>
      <c r="M62" s="1"/>
      <c r="N62" s="1"/>
      <c r="O62" s="1"/>
      <c r="P62" s="1"/>
      <c r="Q62" s="60"/>
    </row>
    <row r="63" spans="1:17">
      <c r="A63" s="1"/>
      <c r="B63" s="1"/>
      <c r="C63" s="1"/>
      <c r="D63" s="1"/>
      <c r="E63" s="1"/>
      <c r="F63" s="1"/>
      <c r="G63" s="1"/>
      <c r="H63" s="1"/>
      <c r="I63" s="70"/>
      <c r="J63" s="1"/>
      <c r="K63" s="1"/>
      <c r="L63" s="1"/>
      <c r="M63" s="1"/>
      <c r="N63" s="1"/>
      <c r="O63" s="1"/>
      <c r="P63" s="1"/>
      <c r="Q63" s="60"/>
    </row>
    <row r="64" spans="1:17">
      <c r="A64" s="1"/>
      <c r="B64" s="1"/>
      <c r="C64" s="1"/>
      <c r="D64" s="1"/>
      <c r="E64" s="1"/>
      <c r="F64" s="1"/>
      <c r="G64" s="1"/>
      <c r="H64" s="1"/>
      <c r="I64" s="70"/>
      <c r="J64" s="1"/>
      <c r="K64" s="1"/>
      <c r="L64" s="1"/>
      <c r="M64" s="1"/>
      <c r="N64" s="1"/>
      <c r="O64" s="1"/>
      <c r="P64" s="1"/>
      <c r="Q64" s="60"/>
    </row>
    <row r="65" spans="1:17">
      <c r="A65" s="1"/>
      <c r="B65" s="1"/>
      <c r="C65" s="1"/>
      <c r="D65" s="1"/>
      <c r="E65" s="1"/>
      <c r="F65" s="1"/>
      <c r="G65" s="1"/>
      <c r="H65" s="1"/>
      <c r="I65" s="70"/>
      <c r="J65" s="1"/>
      <c r="K65" s="1"/>
      <c r="L65" s="1"/>
      <c r="M65" s="1"/>
      <c r="N65" s="1"/>
      <c r="O65" s="1"/>
      <c r="P65" s="1"/>
      <c r="Q65" s="60"/>
    </row>
    <row r="66" spans="1:17">
      <c r="A66" s="1"/>
      <c r="B66" s="1"/>
      <c r="C66" s="1"/>
      <c r="D66" s="1"/>
      <c r="E66" s="1"/>
      <c r="F66" s="1"/>
      <c r="G66" s="1"/>
      <c r="H66" s="1"/>
      <c r="I66" s="70"/>
      <c r="J66" s="1"/>
      <c r="K66" s="1"/>
      <c r="L66" s="1"/>
      <c r="M66" s="1"/>
      <c r="N66" s="1"/>
      <c r="O66" s="1"/>
      <c r="P66" s="1"/>
      <c r="Q66" s="60"/>
    </row>
    <row r="67" spans="1:17">
      <c r="A67" s="1"/>
      <c r="B67" s="1"/>
      <c r="C67" s="1"/>
      <c r="D67" s="1"/>
      <c r="E67" s="1"/>
      <c r="F67" s="1"/>
      <c r="G67" s="1"/>
      <c r="H67" s="1"/>
      <c r="I67" s="70"/>
      <c r="J67" s="1"/>
      <c r="K67" s="1"/>
      <c r="L67" s="1"/>
      <c r="M67" s="1"/>
      <c r="N67" s="1"/>
      <c r="O67" s="1"/>
      <c r="P67" s="1"/>
      <c r="Q67" s="60"/>
    </row>
    <row r="68" spans="1:17">
      <c r="A68" s="1"/>
      <c r="B68" s="1"/>
      <c r="C68" s="1"/>
      <c r="D68" s="1"/>
      <c r="E68" s="1"/>
      <c r="F68" s="1"/>
      <c r="G68" s="1"/>
      <c r="H68" s="1"/>
      <c r="I68" s="70"/>
      <c r="J68" s="1"/>
      <c r="K68" s="1"/>
      <c r="L68" s="1"/>
      <c r="M68" s="1"/>
      <c r="N68" s="1"/>
      <c r="O68" s="1"/>
      <c r="P68" s="1"/>
    </row>
    <row r="69" spans="1:17">
      <c r="A69" s="1"/>
      <c r="B69" s="1"/>
      <c r="C69" s="1"/>
      <c r="D69" s="1"/>
      <c r="E69" s="1"/>
      <c r="F69" s="1"/>
      <c r="G69" s="1"/>
      <c r="H69" s="1"/>
      <c r="I69" s="70"/>
      <c r="J69" s="1"/>
      <c r="K69" s="1"/>
      <c r="L69" s="1"/>
      <c r="M69" s="1"/>
      <c r="N69" s="1"/>
      <c r="O69" s="1"/>
      <c r="P69" s="1"/>
    </row>
    <row r="70" spans="1:17">
      <c r="A70" s="1"/>
      <c r="B70" s="1"/>
      <c r="C70" s="1"/>
      <c r="D70" s="1"/>
      <c r="E70" s="1"/>
      <c r="F70" s="1"/>
      <c r="G70" s="1"/>
      <c r="H70" s="1"/>
      <c r="I70" s="70"/>
      <c r="J70" s="1"/>
      <c r="K70" s="1"/>
      <c r="L70" s="1"/>
      <c r="M70" s="1"/>
      <c r="N70" s="1"/>
      <c r="O70" s="1"/>
      <c r="P70" s="1"/>
    </row>
    <row r="71" spans="1:17">
      <c r="A71" s="1"/>
      <c r="B71" s="1"/>
      <c r="C71" s="1"/>
      <c r="D71" s="1"/>
      <c r="E71" s="1"/>
      <c r="F71" s="1"/>
      <c r="G71" s="1"/>
      <c r="H71" s="1"/>
      <c r="I71" s="70"/>
      <c r="J71" s="1"/>
      <c r="K71" s="1"/>
      <c r="L71" s="1"/>
      <c r="M71" s="1"/>
      <c r="N71" s="1"/>
      <c r="O71" s="1"/>
      <c r="P71" s="1"/>
    </row>
    <row r="72" spans="1:17">
      <c r="A72" s="1"/>
      <c r="B72" s="1"/>
      <c r="C72" s="1"/>
      <c r="D72" s="1"/>
      <c r="E72" s="1"/>
      <c r="F72" s="1"/>
      <c r="G72" s="1"/>
      <c r="H72" s="1"/>
      <c r="I72" s="70"/>
      <c r="J72" s="1"/>
      <c r="K72" s="1"/>
      <c r="L72" s="1"/>
      <c r="M72" s="1"/>
      <c r="N72" s="1"/>
      <c r="O72" s="1"/>
      <c r="P72" s="1"/>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P32"/>
  <sheetViews>
    <sheetView rightToLeft="1" workbookViewId="0"/>
  </sheetViews>
  <sheetFormatPr baseColWidth="10" defaultRowHeight="15"/>
  <cols>
    <col min="1" max="1" width="44.5703125" style="30" customWidth="1"/>
  </cols>
  <sheetData>
    <row r="1" spans="1:16">
      <c r="B1" t="s">
        <v>85</v>
      </c>
      <c r="C1" t="s">
        <v>86</v>
      </c>
      <c r="D1" t="s">
        <v>87</v>
      </c>
      <c r="E1" t="s">
        <v>57</v>
      </c>
      <c r="J1" s="15"/>
      <c r="K1" s="15"/>
      <c r="L1" s="15"/>
      <c r="M1" s="15"/>
      <c r="N1" s="15"/>
      <c r="O1" s="15"/>
      <c r="P1" s="15"/>
    </row>
    <row r="2" spans="1:16">
      <c r="A2" s="56" t="s">
        <v>88</v>
      </c>
      <c r="B2" s="33">
        <v>8000</v>
      </c>
      <c r="C2" s="33">
        <v>3</v>
      </c>
      <c r="D2" s="33">
        <v>3300</v>
      </c>
      <c r="E2" s="95">
        <v>0.1</v>
      </c>
      <c r="J2" s="15"/>
      <c r="K2" s="15"/>
      <c r="L2" s="15"/>
      <c r="M2" s="15"/>
      <c r="N2" s="15"/>
      <c r="O2" s="15"/>
      <c r="P2" s="15"/>
    </row>
    <row r="3" spans="1:16">
      <c r="A3" s="56" t="s">
        <v>89</v>
      </c>
      <c r="B3" s="33">
        <f>B2</f>
        <v>8000</v>
      </c>
      <c r="C3" s="33">
        <v>2</v>
      </c>
      <c r="D3" s="33">
        <v>4700</v>
      </c>
      <c r="E3" s="95">
        <v>0.1</v>
      </c>
    </row>
    <row r="5" spans="1:16">
      <c r="A5" s="40" t="s">
        <v>9</v>
      </c>
      <c r="B5" s="35" t="s">
        <v>88</v>
      </c>
      <c r="C5" s="46">
        <f>IRR(B7:E7)</f>
        <v>0.11461268829628406</v>
      </c>
      <c r="D5" s="35" t="s">
        <v>89</v>
      </c>
      <c r="E5" s="46">
        <f>IRR(B8:D8)</f>
        <v>0.11459655234702187</v>
      </c>
    </row>
    <row r="6" spans="1:16">
      <c r="A6" s="30" t="s">
        <v>90</v>
      </c>
      <c r="B6" s="33">
        <v>0</v>
      </c>
      <c r="C6" s="33">
        <v>1</v>
      </c>
      <c r="D6" s="33">
        <v>2</v>
      </c>
      <c r="E6" s="33">
        <v>3</v>
      </c>
    </row>
    <row r="7" spans="1:16">
      <c r="A7" s="30" t="s">
        <v>88</v>
      </c>
      <c r="B7" s="33">
        <f>-B2</f>
        <v>-8000</v>
      </c>
      <c r="C7" s="33">
        <f>D2</f>
        <v>3300</v>
      </c>
      <c r="D7" s="33">
        <f>D2</f>
        <v>3300</v>
      </c>
      <c r="E7" s="33">
        <f>D2</f>
        <v>3300</v>
      </c>
    </row>
    <row r="8" spans="1:16">
      <c r="A8" s="30" t="s">
        <v>89</v>
      </c>
      <c r="B8" s="33">
        <f>-B3</f>
        <v>-8000</v>
      </c>
      <c r="C8" s="33">
        <f>D3</f>
        <v>4700</v>
      </c>
      <c r="D8" s="33">
        <f>D3</f>
        <v>4700</v>
      </c>
    </row>
    <row r="9" spans="1:16">
      <c r="A9" s="40" t="s">
        <v>119</v>
      </c>
      <c r="B9" s="35" t="s">
        <v>88</v>
      </c>
      <c r="C9" s="36">
        <f>B7+NPV(E2,C7:E7)</f>
        <v>206.61157024793465</v>
      </c>
      <c r="D9" s="35" t="s">
        <v>89</v>
      </c>
      <c r="E9" s="36">
        <f>B8+NPV(E3,C8:D8)</f>
        <v>157.02479338842841</v>
      </c>
    </row>
    <row r="10" spans="1:16">
      <c r="A10" s="129" t="s">
        <v>141</v>
      </c>
      <c r="B10" s="35"/>
      <c r="C10" s="35"/>
      <c r="D10" s="35"/>
      <c r="E10" s="35"/>
      <c r="F10" s="35"/>
      <c r="G10" s="35"/>
      <c r="H10" s="35"/>
      <c r="I10" s="35"/>
      <c r="J10" s="35"/>
      <c r="K10" s="35"/>
      <c r="L10" s="35"/>
      <c r="M10" s="35"/>
    </row>
    <row r="11" spans="1:16">
      <c r="A11" s="116" t="s">
        <v>142</v>
      </c>
      <c r="B11" s="35"/>
      <c r="C11" s="35"/>
      <c r="D11" s="35"/>
      <c r="E11" s="35"/>
      <c r="F11" s="35"/>
      <c r="G11" s="35"/>
      <c r="H11" s="35"/>
      <c r="I11" s="35"/>
      <c r="J11" s="35"/>
      <c r="K11" s="35"/>
      <c r="L11" s="35"/>
      <c r="M11" s="35"/>
    </row>
    <row r="12" spans="1:16">
      <c r="A12" s="30" t="s">
        <v>120</v>
      </c>
      <c r="B12" s="13" t="s">
        <v>123</v>
      </c>
    </row>
    <row r="13" spans="1:16">
      <c r="A13" s="30" t="s">
        <v>91</v>
      </c>
      <c r="B13">
        <v>0</v>
      </c>
      <c r="C13">
        <v>1</v>
      </c>
      <c r="D13">
        <v>2</v>
      </c>
      <c r="E13">
        <v>3</v>
      </c>
      <c r="F13">
        <v>4</v>
      </c>
      <c r="G13">
        <v>5</v>
      </c>
      <c r="H13">
        <v>6</v>
      </c>
    </row>
    <row r="14" spans="1:16">
      <c r="A14" s="30" t="s">
        <v>88</v>
      </c>
      <c r="B14" s="33">
        <f>B7</f>
        <v>-8000</v>
      </c>
      <c r="C14" s="33">
        <f>D2</f>
        <v>3300</v>
      </c>
      <c r="D14" s="33">
        <f>D2</f>
        <v>3300</v>
      </c>
      <c r="E14">
        <f>D2+B14</f>
        <v>-4700</v>
      </c>
      <c r="F14">
        <f>D2</f>
        <v>3300</v>
      </c>
      <c r="G14">
        <f>D2</f>
        <v>3300</v>
      </c>
      <c r="H14">
        <f>D2</f>
        <v>3300</v>
      </c>
    </row>
    <row r="15" spans="1:16">
      <c r="A15" s="30" t="s">
        <v>89</v>
      </c>
      <c r="B15" s="33">
        <f>B8</f>
        <v>-8000</v>
      </c>
      <c r="C15" s="33">
        <f>D3</f>
        <v>4700</v>
      </c>
      <c r="D15">
        <f>D3+B15</f>
        <v>-3300</v>
      </c>
      <c r="E15">
        <f>D3</f>
        <v>4700</v>
      </c>
      <c r="F15">
        <f>D3+B15</f>
        <v>-3300</v>
      </c>
      <c r="G15">
        <f>D3</f>
        <v>4700</v>
      </c>
      <c r="H15">
        <f>D3</f>
        <v>4700</v>
      </c>
    </row>
    <row r="16" spans="1:16">
      <c r="A16" s="40" t="s">
        <v>93</v>
      </c>
      <c r="B16" s="35" t="s">
        <v>88</v>
      </c>
      <c r="C16" s="36">
        <f>B14+NPV(E2,C14:H14)</f>
        <v>361.84190101271997</v>
      </c>
      <c r="D16" s="35" t="s">
        <v>89</v>
      </c>
      <c r="E16" s="36">
        <f>B15+NPV(E3,C15:H15)</f>
        <v>394.04739661800886</v>
      </c>
    </row>
    <row r="17" spans="1:8">
      <c r="A17" s="30" t="s">
        <v>121</v>
      </c>
    </row>
    <row r="18" spans="1:8">
      <c r="B18">
        <v>0</v>
      </c>
      <c r="C18">
        <v>1</v>
      </c>
      <c r="D18">
        <v>2</v>
      </c>
      <c r="E18">
        <v>3</v>
      </c>
      <c r="F18">
        <v>4</v>
      </c>
      <c r="G18">
        <v>5</v>
      </c>
      <c r="H18">
        <v>6</v>
      </c>
    </row>
    <row r="19" spans="1:8">
      <c r="A19" s="30" t="s">
        <v>92</v>
      </c>
      <c r="B19" s="45">
        <f>B14</f>
        <v>-8000</v>
      </c>
      <c r="C19" s="45">
        <f>C14</f>
        <v>3300</v>
      </c>
      <c r="D19" s="45">
        <f>D14</f>
        <v>3300</v>
      </c>
      <c r="E19" s="45">
        <f>E14</f>
        <v>-4700</v>
      </c>
      <c r="F19" s="45">
        <f>F14</f>
        <v>3300</v>
      </c>
      <c r="G19" s="45">
        <f>G14</f>
        <v>3300</v>
      </c>
      <c r="H19" s="45">
        <f>H14</f>
        <v>3300</v>
      </c>
    </row>
    <row r="20" spans="1:8">
      <c r="A20" s="30" t="s">
        <v>57</v>
      </c>
      <c r="B20" s="14">
        <v>0.1</v>
      </c>
      <c r="C20" s="14">
        <v>0.1</v>
      </c>
      <c r="D20" s="14">
        <v>0.1</v>
      </c>
      <c r="E20" s="14">
        <v>0.1</v>
      </c>
      <c r="F20" s="14">
        <v>0.1</v>
      </c>
      <c r="G20" s="14">
        <v>0.1</v>
      </c>
      <c r="H20" s="14">
        <v>0.1</v>
      </c>
    </row>
    <row r="21" spans="1:8">
      <c r="A21" s="57" t="s">
        <v>94</v>
      </c>
      <c r="B21" s="7">
        <f t="shared" ref="B21:H21" si="0">B19/(1+B20)^B18</f>
        <v>-8000</v>
      </c>
      <c r="C21" s="7">
        <f t="shared" si="0"/>
        <v>2999.9999999999995</v>
      </c>
      <c r="D21" s="7">
        <f t="shared" si="0"/>
        <v>2727.272727272727</v>
      </c>
      <c r="E21" s="7">
        <f t="shared" si="0"/>
        <v>-3531.1795642374145</v>
      </c>
      <c r="F21" s="7">
        <f t="shared" si="0"/>
        <v>2253.9444027047325</v>
      </c>
      <c r="G21" s="7">
        <f t="shared" si="0"/>
        <v>2049.0403660952115</v>
      </c>
      <c r="H21" s="7">
        <f t="shared" si="0"/>
        <v>1862.7639691774646</v>
      </c>
    </row>
    <row r="22" spans="1:8">
      <c r="A22" s="94" t="s">
        <v>96</v>
      </c>
      <c r="B22" s="91"/>
      <c r="C22" s="130">
        <f>SUM(B21:H21)</f>
        <v>361.84190101272111</v>
      </c>
    </row>
    <row r="23" spans="1:8">
      <c r="B23">
        <v>0</v>
      </c>
      <c r="C23">
        <v>1</v>
      </c>
      <c r="D23">
        <v>2</v>
      </c>
      <c r="E23">
        <v>3</v>
      </c>
      <c r="F23">
        <v>4</v>
      </c>
      <c r="G23">
        <v>5</v>
      </c>
      <c r="H23">
        <v>6</v>
      </c>
    </row>
    <row r="24" spans="1:8">
      <c r="A24" s="30" t="s">
        <v>97</v>
      </c>
      <c r="B24" s="45">
        <f>B15</f>
        <v>-8000</v>
      </c>
      <c r="C24" s="45">
        <f>C15</f>
        <v>4700</v>
      </c>
      <c r="D24" s="45">
        <f>D15</f>
        <v>-3300</v>
      </c>
      <c r="E24" s="45">
        <f>E15</f>
        <v>4700</v>
      </c>
      <c r="F24" s="45">
        <f>F15</f>
        <v>-3300</v>
      </c>
      <c r="G24" s="45">
        <f>G15</f>
        <v>4700</v>
      </c>
      <c r="H24" s="45">
        <f>H15</f>
        <v>4700</v>
      </c>
    </row>
    <row r="25" spans="1:8">
      <c r="A25" s="30" t="s">
        <v>57</v>
      </c>
      <c r="B25" s="14">
        <v>0.1</v>
      </c>
      <c r="C25" s="14">
        <v>0.1</v>
      </c>
      <c r="D25" s="14">
        <v>0.1</v>
      </c>
      <c r="E25" s="14">
        <v>0.1</v>
      </c>
      <c r="F25" s="14">
        <v>0.1</v>
      </c>
      <c r="G25" s="14">
        <v>0.1</v>
      </c>
      <c r="H25" s="14">
        <v>0.1</v>
      </c>
    </row>
    <row r="26" spans="1:8">
      <c r="A26" s="57" t="s">
        <v>94</v>
      </c>
      <c r="B26" s="7">
        <f t="shared" ref="B26:H26" si="1">B24/(1+B25)^B23</f>
        <v>-8000</v>
      </c>
      <c r="C26" s="7">
        <f t="shared" si="1"/>
        <v>4272.7272727272721</v>
      </c>
      <c r="D26" s="7">
        <f t="shared" si="1"/>
        <v>-2727.272727272727</v>
      </c>
      <c r="E26" s="7">
        <f t="shared" si="1"/>
        <v>3531.1795642374145</v>
      </c>
      <c r="F26" s="7">
        <f t="shared" si="1"/>
        <v>-2253.9444027047325</v>
      </c>
      <c r="G26" s="7">
        <f t="shared" si="1"/>
        <v>2918.3302183780283</v>
      </c>
      <c r="H26" s="7">
        <f t="shared" si="1"/>
        <v>2653.0274712527525</v>
      </c>
    </row>
    <row r="27" spans="1:8">
      <c r="A27" s="94" t="s">
        <v>98</v>
      </c>
      <c r="B27" s="91"/>
      <c r="C27" s="130">
        <f>SUM(B26:H26)</f>
        <v>394.0473966180075</v>
      </c>
    </row>
    <row r="28" spans="1:8">
      <c r="A28" s="80" t="s">
        <v>124</v>
      </c>
      <c r="B28" s="35"/>
      <c r="C28" s="35"/>
      <c r="D28" s="35"/>
    </row>
    <row r="29" spans="1:8">
      <c r="A29" s="73" t="s">
        <v>122</v>
      </c>
      <c r="B29" s="74" t="s">
        <v>95</v>
      </c>
    </row>
    <row r="30" spans="1:8">
      <c r="A30" s="40" t="s">
        <v>88</v>
      </c>
      <c r="B30" s="131">
        <f>C9*D30</f>
        <v>83.081570996979096</v>
      </c>
      <c r="C30" s="35"/>
      <c r="D30" s="132">
        <f>E2/(1-(1+E2)^-C2)</f>
        <v>0.40211480362537733</v>
      </c>
      <c r="E30" s="35"/>
      <c r="F30" s="35"/>
      <c r="G30" s="35"/>
    </row>
    <row r="31" spans="1:8">
      <c r="A31" s="40" t="s">
        <v>89</v>
      </c>
      <c r="B31" s="131">
        <f>E9*D31</f>
        <v>90.476190476189657</v>
      </c>
      <c r="C31" s="35"/>
      <c r="D31" s="35">
        <f>E2/(1-(1+E2)^-C3)</f>
        <v>0.57619047619047592</v>
      </c>
      <c r="E31" s="35"/>
      <c r="F31" s="35"/>
      <c r="G31" s="35"/>
    </row>
    <row r="32" spans="1:8">
      <c r="A32" s="133" t="s">
        <v>125</v>
      </c>
      <c r="B32" s="35"/>
      <c r="C32" s="35"/>
      <c r="D32" s="35"/>
      <c r="E32" s="35"/>
      <c r="F32" s="35"/>
      <c r="G32" s="35"/>
    </row>
  </sheetData>
  <pageMargins left="0.7" right="0.7" top="0.75" bottom="0.75" header="0.3" footer="0.3"/>
  <pageSetup paperSize="9" orientation="landscape" verticalDpi="0" r:id="rId1"/>
  <drawing r:id="rId2"/>
  <legacyDrawing r:id="rId3"/>
  <oleObjects>
    <oleObject shapeId="1025" r:id="rId4"/>
  </oleObjects>
</worksheet>
</file>

<file path=xl/worksheets/sheet8.xml><?xml version="1.0" encoding="utf-8"?>
<worksheet xmlns="http://schemas.openxmlformats.org/spreadsheetml/2006/main" xmlns:r="http://schemas.openxmlformats.org/officeDocument/2006/relationships">
  <dimension ref="A1:M63"/>
  <sheetViews>
    <sheetView rightToLeft="1" zoomScale="110" zoomScaleNormal="110" workbookViewId="0"/>
  </sheetViews>
  <sheetFormatPr baseColWidth="10" defaultRowHeight="15"/>
  <cols>
    <col min="1" max="1" width="31.5703125" customWidth="1"/>
    <col min="2" max="6" width="8.85546875" customWidth="1"/>
    <col min="7" max="7" width="31.42578125" customWidth="1"/>
    <col min="8" max="13" width="8.85546875" customWidth="1"/>
  </cols>
  <sheetData>
    <row r="1" spans="1:13">
      <c r="A1" s="1"/>
      <c r="B1" s="1"/>
      <c r="C1" s="3"/>
      <c r="D1" s="4" t="s">
        <v>26</v>
      </c>
      <c r="E1" s="3"/>
      <c r="F1" s="3"/>
      <c r="G1" s="1"/>
      <c r="H1" s="1"/>
      <c r="I1" s="3"/>
      <c r="J1" s="4" t="s">
        <v>27</v>
      </c>
      <c r="K1" s="3"/>
      <c r="L1" s="3"/>
    </row>
    <row r="2" spans="1:13">
      <c r="A2" s="1" t="s">
        <v>3</v>
      </c>
      <c r="B2" s="3">
        <v>0</v>
      </c>
      <c r="C2" s="3">
        <v>1</v>
      </c>
      <c r="D2" s="3">
        <v>2</v>
      </c>
      <c r="E2" s="3">
        <v>3</v>
      </c>
      <c r="F2" s="3">
        <v>4</v>
      </c>
      <c r="G2" s="1" t="s">
        <v>3</v>
      </c>
      <c r="H2" s="3">
        <v>0</v>
      </c>
      <c r="I2" s="3">
        <v>1</v>
      </c>
      <c r="J2" s="3">
        <v>2</v>
      </c>
      <c r="K2" s="3">
        <v>3</v>
      </c>
      <c r="L2" s="3">
        <v>4</v>
      </c>
    </row>
    <row r="3" spans="1:13">
      <c r="A3" s="1" t="s">
        <v>15</v>
      </c>
      <c r="B3" s="3">
        <v>-25</v>
      </c>
      <c r="C3" s="3">
        <v>5</v>
      </c>
      <c r="D3" s="3">
        <v>10</v>
      </c>
      <c r="E3" s="3">
        <v>15</v>
      </c>
      <c r="F3" s="3">
        <v>20</v>
      </c>
      <c r="G3" s="1" t="s">
        <v>15</v>
      </c>
      <c r="H3" s="3">
        <v>-25</v>
      </c>
      <c r="I3" s="3">
        <v>20</v>
      </c>
      <c r="J3" s="3">
        <v>10</v>
      </c>
      <c r="K3" s="3">
        <v>8</v>
      </c>
      <c r="L3" s="3">
        <v>6</v>
      </c>
    </row>
    <row r="4" spans="1:13">
      <c r="A4" s="1" t="s">
        <v>20</v>
      </c>
      <c r="B4" s="3">
        <f>B3</f>
        <v>-25</v>
      </c>
      <c r="C4" s="20">
        <f>B4+C3</f>
        <v>-20</v>
      </c>
      <c r="D4" s="20">
        <f t="shared" ref="D4" si="0">C4+D3</f>
        <v>-10</v>
      </c>
      <c r="E4" s="20">
        <f t="shared" ref="E4" si="1">D4+E3</f>
        <v>5</v>
      </c>
      <c r="F4" s="20">
        <f t="shared" ref="F4" si="2">E4+F3</f>
        <v>25</v>
      </c>
      <c r="G4" s="1" t="s">
        <v>20</v>
      </c>
      <c r="H4" s="3">
        <f>H3</f>
        <v>-25</v>
      </c>
      <c r="I4" s="20">
        <f>H4+I3</f>
        <v>-5</v>
      </c>
      <c r="J4" s="20">
        <f t="shared" ref="J4" si="3">I4+J3</f>
        <v>5</v>
      </c>
      <c r="K4" s="20">
        <f t="shared" ref="K4" si="4">J4+K3</f>
        <v>13</v>
      </c>
      <c r="L4" s="20">
        <f t="shared" ref="L4" si="5">K4+L3</f>
        <v>19</v>
      </c>
    </row>
    <row r="5" spans="1:13">
      <c r="A5" s="18" t="s">
        <v>21</v>
      </c>
      <c r="B5" s="21">
        <f>D2+(-D4/E3)</f>
        <v>2.6666666666666665</v>
      </c>
      <c r="C5" s="22" t="s">
        <v>7</v>
      </c>
      <c r="G5" s="18" t="s">
        <v>21</v>
      </c>
      <c r="H5" s="21">
        <f>I2+(-I4/J3)</f>
        <v>1.5</v>
      </c>
      <c r="I5" s="22" t="s">
        <v>7</v>
      </c>
    </row>
    <row r="7" spans="1:13">
      <c r="A7" s="1" t="s">
        <v>0</v>
      </c>
      <c r="B7" s="2">
        <v>0.1</v>
      </c>
      <c r="C7" s="3"/>
      <c r="D7" s="4" t="s">
        <v>26</v>
      </c>
      <c r="E7" s="3"/>
      <c r="F7" s="3"/>
      <c r="G7" s="1" t="s">
        <v>0</v>
      </c>
      <c r="H7" s="2">
        <v>0.1</v>
      </c>
      <c r="I7" s="3"/>
      <c r="J7" s="4" t="s">
        <v>27</v>
      </c>
      <c r="K7" s="3"/>
      <c r="L7" s="3"/>
    </row>
    <row r="8" spans="1:13">
      <c r="A8" s="1" t="s">
        <v>3</v>
      </c>
      <c r="B8" s="3">
        <v>0</v>
      </c>
      <c r="C8" s="3">
        <v>1</v>
      </c>
      <c r="D8" s="3">
        <v>2</v>
      </c>
      <c r="E8" s="3">
        <v>3</v>
      </c>
      <c r="F8" s="3">
        <v>4</v>
      </c>
      <c r="G8" s="1" t="s">
        <v>3</v>
      </c>
      <c r="H8" s="3">
        <v>0</v>
      </c>
      <c r="I8" s="3">
        <v>1</v>
      </c>
      <c r="J8" s="3">
        <v>2</v>
      </c>
      <c r="K8" s="3">
        <v>3</v>
      </c>
      <c r="L8" s="3">
        <v>4</v>
      </c>
    </row>
    <row r="9" spans="1:13">
      <c r="A9" s="1" t="s">
        <v>15</v>
      </c>
      <c r="B9" s="3">
        <v>-25</v>
      </c>
      <c r="C9" s="3">
        <v>5</v>
      </c>
      <c r="D9" s="3">
        <v>10</v>
      </c>
      <c r="E9" s="3">
        <v>15</v>
      </c>
      <c r="F9" s="3">
        <v>20</v>
      </c>
      <c r="G9" s="1" t="s">
        <v>15</v>
      </c>
      <c r="H9" s="3">
        <v>-25</v>
      </c>
      <c r="I9" s="3">
        <v>20</v>
      </c>
      <c r="J9" s="3">
        <v>10</v>
      </c>
      <c r="K9" s="3">
        <v>8</v>
      </c>
      <c r="L9" s="3">
        <v>6</v>
      </c>
    </row>
    <row r="10" spans="1:13">
      <c r="A10" s="1" t="s">
        <v>28</v>
      </c>
      <c r="B10" s="3">
        <f>B9/(1+B7)^B8</f>
        <v>-25</v>
      </c>
      <c r="C10" s="5">
        <f>C9/(1+B7)^C8</f>
        <v>4.545454545454545</v>
      </c>
      <c r="D10" s="5">
        <f>D9/(1+B7)^D8</f>
        <v>8.2644628099173545</v>
      </c>
      <c r="E10" s="5">
        <f>E9/(1+B7)^E8</f>
        <v>11.269722013523664</v>
      </c>
      <c r="F10" s="6">
        <f>F9/(1+B7)^F8</f>
        <v>13.66026910730141</v>
      </c>
      <c r="G10" s="1" t="s">
        <v>28</v>
      </c>
      <c r="H10" s="3">
        <f>H9/(1+H7)^H8</f>
        <v>-25</v>
      </c>
      <c r="I10" s="5">
        <f>I9/(1+H7)^I8</f>
        <v>18.18181818181818</v>
      </c>
      <c r="J10" s="5">
        <f>J9/(1+H7)^J8</f>
        <v>8.2644628099173545</v>
      </c>
      <c r="K10" s="5">
        <f>K9/(1+H7)^K8</f>
        <v>6.0105184072126203</v>
      </c>
      <c r="L10" s="5">
        <f>L9/(1+H7)^L8</f>
        <v>4.0980807321904233</v>
      </c>
      <c r="M10" s="7">
        <f>SUM(I10:L10)</f>
        <v>36.554880131138582</v>
      </c>
    </row>
    <row r="11" spans="1:13">
      <c r="A11" s="1" t="s">
        <v>5</v>
      </c>
      <c r="B11" s="3">
        <f>B10</f>
        <v>-25</v>
      </c>
      <c r="C11" s="5">
        <f>B11+C10</f>
        <v>-20.454545454545453</v>
      </c>
      <c r="D11" s="5">
        <f t="shared" ref="D11:F11" si="6">C11+D10</f>
        <v>-12.190082644628099</v>
      </c>
      <c r="E11" s="6">
        <f t="shared" si="6"/>
        <v>-0.920360631104435</v>
      </c>
      <c r="F11" s="6">
        <f t="shared" si="6"/>
        <v>12.739908476196975</v>
      </c>
      <c r="G11" s="1" t="s">
        <v>5</v>
      </c>
      <c r="H11" s="3">
        <f>H10</f>
        <v>-25</v>
      </c>
      <c r="I11" s="5">
        <f>H11+I10</f>
        <v>-6.8181818181818201</v>
      </c>
      <c r="J11" s="5">
        <f t="shared" ref="J11:L11" si="7">I11+J10</f>
        <v>1.4462809917355344</v>
      </c>
      <c r="K11" s="5">
        <f t="shared" si="7"/>
        <v>7.4567993989481547</v>
      </c>
      <c r="L11" s="6">
        <f t="shared" si="7"/>
        <v>11.554880131138578</v>
      </c>
    </row>
    <row r="12" spans="1:13">
      <c r="A12" s="18" t="s">
        <v>6</v>
      </c>
      <c r="B12" s="21">
        <f>E8+(-E11/F10)</f>
        <v>3.0673750000000002</v>
      </c>
      <c r="C12" s="22" t="s">
        <v>7</v>
      </c>
      <c r="D12" s="3"/>
      <c r="E12" s="3"/>
      <c r="F12" s="3"/>
      <c r="G12" s="18" t="s">
        <v>6</v>
      </c>
      <c r="H12" s="21">
        <f>I8+(-I11/J10)</f>
        <v>1.8250000000000002</v>
      </c>
      <c r="I12" s="22" t="s">
        <v>7</v>
      </c>
      <c r="J12" s="3"/>
      <c r="K12" s="3"/>
      <c r="L12" s="3"/>
    </row>
    <row r="13" spans="1:13">
      <c r="A13" s="18" t="s">
        <v>8</v>
      </c>
      <c r="B13" s="23">
        <f>B10+NPV(B7,C9:F9)</f>
        <v>12.739908476196973</v>
      </c>
      <c r="C13" s="3"/>
      <c r="D13" s="3"/>
      <c r="E13" s="3"/>
      <c r="F13" s="3"/>
      <c r="G13" s="18" t="s">
        <v>8</v>
      </c>
      <c r="H13" s="23">
        <f>H10+NPV(H7,I9:L9)</f>
        <v>11.554880131138582</v>
      </c>
      <c r="I13" s="3"/>
      <c r="J13" s="3"/>
      <c r="K13" s="3"/>
      <c r="L13" s="3"/>
    </row>
    <row r="14" spans="1:13">
      <c r="A14" s="18" t="s">
        <v>9</v>
      </c>
      <c r="B14" s="24">
        <f>IRR(B9:F9)</f>
        <v>0.27273210275758647</v>
      </c>
      <c r="C14" s="3"/>
      <c r="D14" s="3"/>
      <c r="E14" s="3"/>
      <c r="F14" s="3"/>
      <c r="G14" s="18" t="s">
        <v>9</v>
      </c>
      <c r="H14" s="24">
        <f>IRR(H9:L9)</f>
        <v>0.36151079079861859</v>
      </c>
      <c r="I14" s="3"/>
      <c r="J14" s="3"/>
      <c r="K14" s="3"/>
      <c r="L14" s="3"/>
    </row>
    <row r="15" spans="1:13">
      <c r="A15" s="18" t="s">
        <v>10</v>
      </c>
      <c r="B15" s="25">
        <f>SUM(C10:F10)/-B9</f>
        <v>1.5095963390478788</v>
      </c>
      <c r="C15" s="13"/>
      <c r="G15" s="18" t="s">
        <v>10</v>
      </c>
      <c r="H15" s="25">
        <f>SUM(I10:L10)/-H9</f>
        <v>1.4621952052455434</v>
      </c>
      <c r="I15" s="13"/>
    </row>
    <row r="16" spans="1:13">
      <c r="A16" s="18" t="s">
        <v>32</v>
      </c>
    </row>
    <row r="17" spans="1:12">
      <c r="A17" s="1" t="s">
        <v>0</v>
      </c>
      <c r="B17" s="2">
        <v>0.05</v>
      </c>
      <c r="C17" s="3"/>
      <c r="D17" s="4" t="s">
        <v>26</v>
      </c>
      <c r="E17" s="3"/>
      <c r="F17" s="3"/>
      <c r="G17" s="1" t="s">
        <v>0</v>
      </c>
      <c r="H17" s="2">
        <v>0.05</v>
      </c>
      <c r="I17" s="3"/>
      <c r="J17" s="4" t="s">
        <v>27</v>
      </c>
      <c r="K17" s="3"/>
      <c r="L17" s="3"/>
    </row>
    <row r="18" spans="1:12">
      <c r="A18" s="1" t="s">
        <v>3</v>
      </c>
      <c r="B18" s="3">
        <v>0</v>
      </c>
      <c r="C18" s="3">
        <v>1</v>
      </c>
      <c r="D18" s="3">
        <v>2</v>
      </c>
      <c r="E18" s="3">
        <v>3</v>
      </c>
      <c r="F18" s="3">
        <v>4</v>
      </c>
      <c r="G18" s="1" t="s">
        <v>3</v>
      </c>
      <c r="H18" s="3">
        <v>0</v>
      </c>
      <c r="I18" s="3">
        <v>1</v>
      </c>
      <c r="J18" s="3">
        <v>2</v>
      </c>
      <c r="K18" s="3">
        <v>3</v>
      </c>
      <c r="L18" s="3">
        <v>4</v>
      </c>
    </row>
    <row r="19" spans="1:12">
      <c r="A19" s="1" t="s">
        <v>15</v>
      </c>
      <c r="B19" s="3">
        <v>-25</v>
      </c>
      <c r="C19" s="3">
        <v>5</v>
      </c>
      <c r="D19" s="3">
        <v>10</v>
      </c>
      <c r="E19" s="3">
        <v>15</v>
      </c>
      <c r="F19" s="3">
        <v>20</v>
      </c>
      <c r="G19" s="1" t="s">
        <v>15</v>
      </c>
      <c r="H19" s="3">
        <v>-25</v>
      </c>
      <c r="I19" s="3">
        <v>20</v>
      </c>
      <c r="J19" s="3">
        <v>10</v>
      </c>
      <c r="K19" s="3">
        <v>8</v>
      </c>
      <c r="L19" s="3">
        <v>6</v>
      </c>
    </row>
    <row r="20" spans="1:12">
      <c r="A20" s="1" t="s">
        <v>16</v>
      </c>
      <c r="B20" s="3">
        <f>B19/(1+B17)^B18</f>
        <v>-25</v>
      </c>
      <c r="C20" s="5">
        <f>C19/(1+B17)^C18</f>
        <v>4.7619047619047619</v>
      </c>
      <c r="D20" s="5">
        <f>D19/(1+B17)^D18</f>
        <v>9.0702947845804989</v>
      </c>
      <c r="E20" s="5">
        <f>E19/(1+B17)^E18</f>
        <v>12.957563977972139</v>
      </c>
      <c r="F20" s="6">
        <f>F19/(1+B17)^F18</f>
        <v>16.454049495837641</v>
      </c>
      <c r="G20" s="1" t="s">
        <v>16</v>
      </c>
      <c r="H20" s="3">
        <f>H19/(1+H17)^H18</f>
        <v>-25</v>
      </c>
      <c r="I20" s="5">
        <f>I19/(1+H17)^I18</f>
        <v>19.047619047619047</v>
      </c>
      <c r="J20" s="5">
        <f>J19/(1+H17)^J18</f>
        <v>9.0702947845804989</v>
      </c>
      <c r="K20" s="5">
        <f>K19/(1+H17)^K18</f>
        <v>6.9107007882518081</v>
      </c>
      <c r="L20" s="5">
        <f>L19/(1+H17)^L18</f>
        <v>4.936214848751292</v>
      </c>
    </row>
    <row r="21" spans="1:12">
      <c r="A21" s="1" t="s">
        <v>5</v>
      </c>
      <c r="B21" s="3">
        <f>B20</f>
        <v>-25</v>
      </c>
      <c r="C21" s="5">
        <f>B21+C20</f>
        <v>-20.238095238095237</v>
      </c>
      <c r="D21" s="5">
        <f t="shared" ref="D21" si="8">C21+D20</f>
        <v>-11.167800453514738</v>
      </c>
      <c r="E21" s="5">
        <f t="shared" ref="E21" si="9">D21+E20</f>
        <v>1.7897635244574008</v>
      </c>
      <c r="F21" s="5">
        <f t="shared" ref="F21" si="10">E21+F20</f>
        <v>18.243813020295043</v>
      </c>
      <c r="G21" s="1" t="s">
        <v>5</v>
      </c>
      <c r="H21" s="3">
        <f>H20</f>
        <v>-25</v>
      </c>
      <c r="I21" s="5">
        <f>H21+I20</f>
        <v>-5.9523809523809526</v>
      </c>
      <c r="J21" s="5">
        <f t="shared" ref="J21" si="11">I21+J20</f>
        <v>3.1179138321995463</v>
      </c>
      <c r="K21" s="5">
        <f t="shared" ref="K21" si="12">J21+K20</f>
        <v>10.028614620451354</v>
      </c>
      <c r="L21" s="5">
        <f t="shared" ref="L21" si="13">K21+L20</f>
        <v>14.964829469202645</v>
      </c>
    </row>
    <row r="22" spans="1:12">
      <c r="A22" s="1" t="s">
        <v>6</v>
      </c>
      <c r="B22" s="8">
        <f>D18+(-D21/E20)</f>
        <v>2.8618749999999999</v>
      </c>
      <c r="C22" s="9" t="s">
        <v>7</v>
      </c>
      <c r="D22" s="3"/>
      <c r="E22" s="3"/>
      <c r="F22" s="3"/>
      <c r="G22" s="1" t="s">
        <v>6</v>
      </c>
      <c r="H22" s="8">
        <f>I18+(-I21/J20)</f>
        <v>1.65625</v>
      </c>
      <c r="I22" s="9" t="s">
        <v>7</v>
      </c>
      <c r="J22" s="3"/>
      <c r="K22" s="3"/>
      <c r="L22" s="3"/>
    </row>
    <row r="23" spans="1:12">
      <c r="A23" s="1" t="s">
        <v>8</v>
      </c>
      <c r="B23" s="10">
        <f>B20+NPV(B17,C19:F19)</f>
        <v>18.243813020295036</v>
      </c>
      <c r="C23" s="3"/>
      <c r="D23" s="3"/>
      <c r="E23" s="3"/>
      <c r="F23" s="3"/>
      <c r="G23" s="1" t="s">
        <v>8</v>
      </c>
      <c r="H23" s="10">
        <f>H20+NPV(H17,I19:L19)</f>
        <v>14.964829469202648</v>
      </c>
      <c r="I23" s="3"/>
      <c r="J23" s="3"/>
      <c r="K23" s="3"/>
      <c r="L23" s="3"/>
    </row>
    <row r="24" spans="1:12">
      <c r="A24" s="1" t="s">
        <v>9</v>
      </c>
      <c r="B24" s="11">
        <f>IRR(B19:F19)</f>
        <v>0.27273210275758647</v>
      </c>
      <c r="C24" s="3"/>
      <c r="D24" s="3"/>
      <c r="E24" s="3"/>
      <c r="F24" s="3"/>
      <c r="G24" s="1" t="s">
        <v>9</v>
      </c>
      <c r="H24" s="11">
        <f>IRR(H19:L19)</f>
        <v>0.36151079079861859</v>
      </c>
      <c r="I24" s="3"/>
      <c r="J24" s="3"/>
      <c r="K24" s="3"/>
      <c r="L24" s="3"/>
    </row>
    <row r="25" spans="1:12">
      <c r="A25" s="1" t="s">
        <v>10</v>
      </c>
      <c r="B25" s="12">
        <f>SUM(C20:F20)/-B19</f>
        <v>1.7297525208118014</v>
      </c>
      <c r="C25" s="13"/>
      <c r="G25" s="1" t="s">
        <v>10</v>
      </c>
      <c r="H25" s="12">
        <f>SUM(I20:L20)/-H19</f>
        <v>1.598593178768106</v>
      </c>
      <c r="I25" s="13"/>
    </row>
    <row r="26" spans="1:12">
      <c r="A26" s="1" t="s">
        <v>0</v>
      </c>
      <c r="B26" s="2">
        <v>0.15</v>
      </c>
      <c r="C26" s="3"/>
      <c r="D26" s="4" t="s">
        <v>26</v>
      </c>
      <c r="E26" s="3"/>
      <c r="F26" s="3"/>
      <c r="G26" s="1" t="s">
        <v>0</v>
      </c>
      <c r="H26" s="2">
        <v>0.15</v>
      </c>
      <c r="I26" s="3"/>
      <c r="J26" s="4" t="s">
        <v>27</v>
      </c>
      <c r="K26" s="3"/>
      <c r="L26" s="3"/>
    </row>
    <row r="27" spans="1:12">
      <c r="A27" s="1" t="s">
        <v>3</v>
      </c>
      <c r="B27" s="3">
        <v>0</v>
      </c>
      <c r="C27" s="3">
        <v>1</v>
      </c>
      <c r="D27" s="3">
        <v>2</v>
      </c>
      <c r="E27" s="3">
        <v>3</v>
      </c>
      <c r="F27" s="3">
        <v>4</v>
      </c>
      <c r="G27" s="1" t="s">
        <v>3</v>
      </c>
      <c r="H27" s="3">
        <v>0</v>
      </c>
      <c r="I27" s="3">
        <v>1</v>
      </c>
      <c r="J27" s="3">
        <v>2</v>
      </c>
      <c r="K27" s="3">
        <v>3</v>
      </c>
      <c r="L27" s="3">
        <v>4</v>
      </c>
    </row>
    <row r="28" spans="1:12">
      <c r="A28" s="1" t="s">
        <v>15</v>
      </c>
      <c r="B28" s="3">
        <v>-25</v>
      </c>
      <c r="C28" s="3">
        <v>5</v>
      </c>
      <c r="D28" s="3">
        <v>10</v>
      </c>
      <c r="E28" s="3">
        <v>15</v>
      </c>
      <c r="F28" s="3">
        <v>20</v>
      </c>
      <c r="G28" s="1" t="s">
        <v>15</v>
      </c>
      <c r="H28" s="3">
        <v>-25</v>
      </c>
      <c r="I28" s="3">
        <v>20</v>
      </c>
      <c r="J28" s="3">
        <v>10</v>
      </c>
      <c r="K28" s="3">
        <v>8</v>
      </c>
      <c r="L28" s="3">
        <v>6</v>
      </c>
    </row>
    <row r="29" spans="1:12">
      <c r="A29" s="1" t="s">
        <v>16</v>
      </c>
      <c r="B29" s="3">
        <f>B28/(1+B26)^B27</f>
        <v>-25</v>
      </c>
      <c r="C29" s="5">
        <f>C28/(1+B26)^C27</f>
        <v>4.3478260869565224</v>
      </c>
      <c r="D29" s="5">
        <f>D28/(1+B26)^D27</f>
        <v>7.561436672967865</v>
      </c>
      <c r="E29" s="5">
        <f>E28/(1+B26)^E27</f>
        <v>9.8627434864798253</v>
      </c>
      <c r="F29" s="6">
        <f>F28/(1+B26)^F27</f>
        <v>11.435064911860668</v>
      </c>
      <c r="G29" s="1" t="s">
        <v>16</v>
      </c>
      <c r="H29" s="3">
        <f>H28/(1+H26)^H27</f>
        <v>-25</v>
      </c>
      <c r="I29" s="5">
        <f>I28/(1+H26)^I27</f>
        <v>17.39130434782609</v>
      </c>
      <c r="J29" s="5">
        <f>J28/(1+H26)^J27</f>
        <v>7.561436672967865</v>
      </c>
      <c r="K29" s="5">
        <f>K28/(1+H26)^K27</f>
        <v>5.2601298594559065</v>
      </c>
      <c r="L29" s="5">
        <f>L28/(1+H26)^L27</f>
        <v>3.4305194735582001</v>
      </c>
    </row>
    <row r="30" spans="1:12">
      <c r="A30" s="1" t="s">
        <v>5</v>
      </c>
      <c r="B30" s="3">
        <f>B29</f>
        <v>-25</v>
      </c>
      <c r="C30" s="5">
        <f>B30+C29</f>
        <v>-20.652173913043477</v>
      </c>
      <c r="D30" s="5">
        <f t="shared" ref="D30:F30" si="14">C30+D29</f>
        <v>-13.090737240075612</v>
      </c>
      <c r="E30" s="5">
        <f t="shared" si="14"/>
        <v>-3.2279937535957863</v>
      </c>
      <c r="F30" s="5">
        <f t="shared" si="14"/>
        <v>8.2070711582648812</v>
      </c>
      <c r="G30" s="1" t="s">
        <v>5</v>
      </c>
      <c r="H30" s="3">
        <f>H29</f>
        <v>-25</v>
      </c>
      <c r="I30" s="5">
        <f>H30+I29</f>
        <v>-7.6086956521739104</v>
      </c>
      <c r="J30" s="5">
        <f t="shared" ref="J30:L30" si="15">I30+J29</f>
        <v>-4.7258979206045382E-2</v>
      </c>
      <c r="K30" s="5">
        <f t="shared" si="15"/>
        <v>5.2128708802498611</v>
      </c>
      <c r="L30" s="5">
        <f t="shared" si="15"/>
        <v>8.6433903538080621</v>
      </c>
    </row>
    <row r="31" spans="1:12">
      <c r="A31" s="1" t="s">
        <v>6</v>
      </c>
      <c r="B31" s="8">
        <f>D27+(-D30/E29)</f>
        <v>3.3272916666666661</v>
      </c>
      <c r="C31" s="9" t="s">
        <v>7</v>
      </c>
      <c r="D31" s="3"/>
      <c r="E31" s="3"/>
      <c r="F31" s="3"/>
      <c r="G31" s="1" t="s">
        <v>6</v>
      </c>
      <c r="H31" s="8">
        <f>I27+(-I30/J29)</f>
        <v>2.0062499999999996</v>
      </c>
      <c r="I31" s="9" t="s">
        <v>7</v>
      </c>
      <c r="J31" s="3"/>
      <c r="K31" s="3"/>
      <c r="L31" s="3"/>
    </row>
    <row r="32" spans="1:12">
      <c r="A32" s="1" t="s">
        <v>8</v>
      </c>
      <c r="B32" s="10">
        <f>B29+NPV(B26,C28:F28)</f>
        <v>8.2070711582648812</v>
      </c>
      <c r="C32" s="3"/>
      <c r="D32" s="3"/>
      <c r="E32" s="3"/>
      <c r="F32" s="3"/>
      <c r="G32" s="1" t="s">
        <v>8</v>
      </c>
      <c r="H32" s="10">
        <f>H29+NPV(H26,I28:L28)</f>
        <v>8.6433903538080656</v>
      </c>
      <c r="I32" s="3"/>
      <c r="J32" s="3"/>
      <c r="K32" s="3"/>
      <c r="L32" s="3"/>
    </row>
    <row r="33" spans="1:12">
      <c r="A33" s="1" t="s">
        <v>9</v>
      </c>
      <c r="B33" s="11">
        <f>IRR(B28:F28)</f>
        <v>0.27273210275758647</v>
      </c>
      <c r="C33" s="3"/>
      <c r="D33" s="3"/>
      <c r="E33" s="3"/>
      <c r="F33" s="3"/>
      <c r="G33" s="1" t="s">
        <v>9</v>
      </c>
      <c r="H33" s="11">
        <f>IRR(H28:L28)</f>
        <v>0.36151079079861859</v>
      </c>
      <c r="I33" s="3"/>
      <c r="J33" s="3"/>
      <c r="K33" s="3"/>
      <c r="L33" s="3"/>
    </row>
    <row r="34" spans="1:12">
      <c r="A34" s="1" t="s">
        <v>10</v>
      </c>
      <c r="B34" s="12">
        <f>SUM(C29:F29)/-B28</f>
        <v>1.3282828463305953</v>
      </c>
      <c r="C34" s="13"/>
      <c r="G34" s="1" t="s">
        <v>10</v>
      </c>
      <c r="H34" s="12">
        <f>SUM(I29:L29)/-H28</f>
        <v>1.3457356141523222</v>
      </c>
      <c r="I34" s="13"/>
    </row>
    <row r="35" spans="1:12">
      <c r="A35" s="1" t="s">
        <v>33</v>
      </c>
    </row>
    <row r="36" spans="1:12">
      <c r="A36" s="18" t="s">
        <v>11</v>
      </c>
    </row>
    <row r="37" spans="1:12">
      <c r="A37" s="1"/>
      <c r="B37" s="14">
        <v>0</v>
      </c>
      <c r="C37" s="15">
        <f>B26</f>
        <v>0.15</v>
      </c>
      <c r="D37" s="15">
        <f>B7</f>
        <v>0.1</v>
      </c>
      <c r="E37" s="16">
        <f>B14</f>
        <v>0.27273210275758647</v>
      </c>
      <c r="F37" s="16">
        <f>H33</f>
        <v>0.36151079079861859</v>
      </c>
      <c r="G37" s="1"/>
      <c r="H37" s="14">
        <v>0</v>
      </c>
      <c r="I37" s="15">
        <f>H26</f>
        <v>0.15</v>
      </c>
      <c r="J37" s="15">
        <f>H7</f>
        <v>0.1</v>
      </c>
      <c r="K37" s="16">
        <f>B33</f>
        <v>0.27273210275758647</v>
      </c>
      <c r="L37" s="16">
        <f>H14</f>
        <v>0.36151079079861859</v>
      </c>
    </row>
    <row r="38" spans="1:12">
      <c r="A38" s="1" t="s">
        <v>30</v>
      </c>
      <c r="B38">
        <f>SUM(B9:F9)</f>
        <v>25</v>
      </c>
      <c r="C38" s="7">
        <f>B32</f>
        <v>8.2070711582648812</v>
      </c>
      <c r="D38" s="7">
        <f>B13</f>
        <v>12.739908476196973</v>
      </c>
      <c r="E38">
        <v>0</v>
      </c>
      <c r="G38" s="1" t="s">
        <v>31</v>
      </c>
      <c r="H38">
        <f>SUM(H9:L9)</f>
        <v>19</v>
      </c>
      <c r="I38" s="7">
        <f>H32</f>
        <v>8.6433903538080656</v>
      </c>
      <c r="J38" s="7">
        <f>H13</f>
        <v>11.554880131138582</v>
      </c>
      <c r="L38">
        <v>0</v>
      </c>
    </row>
    <row r="39" spans="1:12">
      <c r="A39" s="1" t="s">
        <v>31</v>
      </c>
      <c r="B39">
        <f>H38</f>
        <v>19</v>
      </c>
      <c r="C39" s="7">
        <f>I38</f>
        <v>8.6433903538080656</v>
      </c>
      <c r="D39" s="7">
        <f>J38</f>
        <v>11.554880131138582</v>
      </c>
      <c r="F39">
        <v>0</v>
      </c>
      <c r="G39" s="1" t="s">
        <v>30</v>
      </c>
      <c r="H39">
        <f>B38</f>
        <v>25</v>
      </c>
      <c r="I39">
        <f t="shared" ref="I39:J39" si="16">C38</f>
        <v>8.2070711582648812</v>
      </c>
      <c r="J39">
        <f t="shared" si="16"/>
        <v>12.739908476196973</v>
      </c>
      <c r="K39">
        <v>0</v>
      </c>
    </row>
    <row r="41" spans="1:12">
      <c r="A41" s="17" t="s">
        <v>13</v>
      </c>
    </row>
    <row r="42" spans="1:12">
      <c r="A42" s="1" t="s">
        <v>0</v>
      </c>
      <c r="B42" s="2">
        <v>0.1</v>
      </c>
      <c r="C42" s="3"/>
      <c r="D42" s="4" t="s">
        <v>26</v>
      </c>
      <c r="E42" s="3"/>
      <c r="F42" s="3"/>
      <c r="G42" s="1" t="s">
        <v>0</v>
      </c>
      <c r="H42" s="2">
        <v>0.1</v>
      </c>
      <c r="I42" s="3"/>
      <c r="J42" s="4" t="s">
        <v>27</v>
      </c>
      <c r="K42" s="3"/>
      <c r="L42" s="3"/>
    </row>
    <row r="43" spans="1:12">
      <c r="A43" s="1" t="s">
        <v>3</v>
      </c>
      <c r="B43" s="3">
        <v>0</v>
      </c>
      <c r="C43" s="3">
        <v>1</v>
      </c>
      <c r="D43" s="3">
        <v>2</v>
      </c>
      <c r="E43" s="3">
        <v>3</v>
      </c>
      <c r="F43" s="3">
        <v>4</v>
      </c>
      <c r="G43" s="1" t="s">
        <v>3</v>
      </c>
      <c r="H43" s="3">
        <v>0</v>
      </c>
      <c r="I43" s="3">
        <v>1</v>
      </c>
      <c r="J43" s="3">
        <v>2</v>
      </c>
      <c r="K43" s="3">
        <v>3</v>
      </c>
      <c r="L43" s="3">
        <v>4</v>
      </c>
    </row>
    <row r="44" spans="1:12">
      <c r="A44" s="1" t="s">
        <v>15</v>
      </c>
      <c r="B44" s="3">
        <v>-25</v>
      </c>
      <c r="C44" s="3">
        <v>5</v>
      </c>
      <c r="D44" s="3">
        <v>10</v>
      </c>
      <c r="E44" s="3">
        <v>15</v>
      </c>
      <c r="F44" s="3">
        <v>20</v>
      </c>
      <c r="G44" s="1" t="s">
        <v>15</v>
      </c>
      <c r="H44" s="3">
        <v>-25</v>
      </c>
      <c r="I44" s="3">
        <v>20</v>
      </c>
      <c r="J44" s="3">
        <v>10</v>
      </c>
      <c r="K44" s="3">
        <v>8</v>
      </c>
      <c r="L44" s="3">
        <v>6</v>
      </c>
    </row>
    <row r="45" spans="1:12">
      <c r="A45" s="1" t="s">
        <v>34</v>
      </c>
      <c r="C45" s="3">
        <f>C44*(1+B42)^(F43-C43)</f>
        <v>6.655000000000002</v>
      </c>
      <c r="D45" s="3">
        <f>D44*(1+B42)^(F43-D43)</f>
        <v>12.100000000000001</v>
      </c>
      <c r="E45" s="3">
        <f>E44*(1+B42)^(F43-E43)</f>
        <v>16.5</v>
      </c>
      <c r="F45" s="3">
        <f>F44*(1+B42)^(F43-F43)</f>
        <v>20</v>
      </c>
      <c r="G45" s="1" t="s">
        <v>34</v>
      </c>
      <c r="I45" s="3">
        <f>I44*(1+H42)^(L43-I43)</f>
        <v>26.620000000000008</v>
      </c>
      <c r="J45" s="3">
        <f>J44*(1+H42)^(L43-J43)</f>
        <v>12.100000000000001</v>
      </c>
      <c r="K45" s="3">
        <f>K44*(1+H42)^(L43-K43)</f>
        <v>8.8000000000000007</v>
      </c>
      <c r="L45" s="3">
        <f>L44*(1+H42)^(L43-L43)</f>
        <v>6</v>
      </c>
    </row>
    <row r="46" spans="1:12">
      <c r="A46" s="1" t="s">
        <v>14</v>
      </c>
      <c r="B46">
        <f>SUM(C45:F45)</f>
        <v>55.255000000000003</v>
      </c>
      <c r="G46" s="1" t="s">
        <v>14</v>
      </c>
      <c r="H46">
        <f>SUM(I45:L45)</f>
        <v>53.52000000000001</v>
      </c>
    </row>
    <row r="47" spans="1:12">
      <c r="A47" s="1" t="s">
        <v>13</v>
      </c>
      <c r="B47" s="19">
        <f>(B46/-B44)^(1/4)-1</f>
        <v>0.2192924753681682</v>
      </c>
      <c r="G47" s="1" t="s">
        <v>13</v>
      </c>
      <c r="H47" s="19">
        <f>(H46/-H44)^(1/4)-1</f>
        <v>0.20960625521437781</v>
      </c>
    </row>
    <row r="48" spans="1:12">
      <c r="A48" s="17" t="s">
        <v>35</v>
      </c>
    </row>
    <row r="49" spans="1:12">
      <c r="A49" s="1" t="s">
        <v>0</v>
      </c>
      <c r="B49" s="2">
        <v>0.15</v>
      </c>
      <c r="C49" s="3"/>
      <c r="D49" s="4" t="s">
        <v>26</v>
      </c>
      <c r="E49" s="3"/>
      <c r="F49" s="3"/>
      <c r="G49" s="1" t="s">
        <v>0</v>
      </c>
      <c r="H49" s="2">
        <v>0.15</v>
      </c>
      <c r="I49" s="3"/>
      <c r="J49" s="4" t="s">
        <v>27</v>
      </c>
      <c r="K49" s="3"/>
      <c r="L49" s="3"/>
    </row>
    <row r="50" spans="1:12">
      <c r="A50" s="1" t="s">
        <v>3</v>
      </c>
      <c r="B50" s="3">
        <v>0</v>
      </c>
      <c r="C50" s="3">
        <v>1</v>
      </c>
      <c r="D50" s="3">
        <v>2</v>
      </c>
      <c r="E50" s="3">
        <v>3</v>
      </c>
      <c r="F50" s="3">
        <v>4</v>
      </c>
      <c r="G50" s="1" t="s">
        <v>3</v>
      </c>
      <c r="H50" s="3">
        <v>0</v>
      </c>
      <c r="I50" s="3">
        <v>1</v>
      </c>
      <c r="J50" s="3">
        <v>2</v>
      </c>
      <c r="K50" s="3">
        <v>3</v>
      </c>
      <c r="L50" s="3">
        <v>4</v>
      </c>
    </row>
    <row r="51" spans="1:12">
      <c r="A51" s="1" t="s">
        <v>15</v>
      </c>
      <c r="B51" s="3">
        <v>-25</v>
      </c>
      <c r="C51" s="3">
        <v>5</v>
      </c>
      <c r="D51" s="3">
        <v>10</v>
      </c>
      <c r="E51" s="3">
        <v>15</v>
      </c>
      <c r="F51" s="3">
        <v>20</v>
      </c>
      <c r="G51" s="1" t="s">
        <v>15</v>
      </c>
      <c r="H51" s="3">
        <v>-25</v>
      </c>
      <c r="I51" s="3">
        <v>20</v>
      </c>
      <c r="J51" s="3">
        <v>10</v>
      </c>
      <c r="K51" s="3">
        <v>8</v>
      </c>
      <c r="L51" s="3">
        <v>6</v>
      </c>
    </row>
    <row r="52" spans="1:12">
      <c r="A52" s="1" t="s">
        <v>29</v>
      </c>
      <c r="C52" s="3">
        <f>C51*(1+B49)^(F50-C50)</f>
        <v>7.6043749999999974</v>
      </c>
      <c r="D52" s="3">
        <f>D51*(1+B49)^(F50-D50)</f>
        <v>13.224999999999998</v>
      </c>
      <c r="E52" s="3">
        <f>E51*(1+B49)^(F50-E50)</f>
        <v>17.25</v>
      </c>
      <c r="F52" s="3">
        <f>F51*(1+B49)^(F50-F50)</f>
        <v>20</v>
      </c>
      <c r="G52" s="1" t="s">
        <v>29</v>
      </c>
      <c r="I52" s="3">
        <f>I51*(1+H49)^(L50-I50)</f>
        <v>30.41749999999999</v>
      </c>
      <c r="J52" s="3">
        <f>J51*(1+H49)^(L50-J50)</f>
        <v>13.224999999999998</v>
      </c>
      <c r="K52" s="3">
        <f>K51*(1+H49)^(L50-K50)</f>
        <v>9.1999999999999993</v>
      </c>
      <c r="L52" s="3">
        <f>L51*(1+H49)^(L50-L50)</f>
        <v>6</v>
      </c>
    </row>
    <row r="53" spans="1:12">
      <c r="A53" s="1" t="s">
        <v>14</v>
      </c>
      <c r="B53">
        <f>SUM(C52:F52)</f>
        <v>58.079374999999999</v>
      </c>
      <c r="G53" s="1" t="s">
        <v>14</v>
      </c>
      <c r="H53">
        <f>SUM(I52:L52)</f>
        <v>58.842499999999987</v>
      </c>
    </row>
    <row r="54" spans="1:12">
      <c r="A54" s="1" t="s">
        <v>13</v>
      </c>
      <c r="B54" s="19">
        <f>(B53/-B51)^(1/4)-1</f>
        <v>0.23458353692263656</v>
      </c>
      <c r="G54" s="1" t="s">
        <v>13</v>
      </c>
      <c r="H54" s="19">
        <f>(H53/-H51)^(1/4)-1</f>
        <v>0.23861911173878259</v>
      </c>
    </row>
    <row r="56" spans="1:12">
      <c r="A56" s="1" t="s">
        <v>0</v>
      </c>
      <c r="B56" s="2">
        <v>0.05</v>
      </c>
      <c r="C56" s="3"/>
      <c r="D56" s="4" t="s">
        <v>26</v>
      </c>
      <c r="E56" s="3"/>
      <c r="F56" s="3"/>
      <c r="G56" s="1" t="s">
        <v>0</v>
      </c>
      <c r="H56" s="2">
        <v>0.05</v>
      </c>
      <c r="I56" s="3"/>
      <c r="J56" s="4" t="s">
        <v>27</v>
      </c>
      <c r="K56" s="3"/>
      <c r="L56" s="3"/>
    </row>
    <row r="57" spans="1:12">
      <c r="A57" s="1" t="s">
        <v>3</v>
      </c>
      <c r="B57" s="3">
        <v>0</v>
      </c>
      <c r="C57" s="3">
        <v>1</v>
      </c>
      <c r="D57" s="3">
        <v>2</v>
      </c>
      <c r="E57" s="3">
        <v>3</v>
      </c>
      <c r="F57" s="3">
        <v>4</v>
      </c>
      <c r="G57" s="1" t="s">
        <v>3</v>
      </c>
      <c r="H57" s="3">
        <v>0</v>
      </c>
      <c r="I57" s="3">
        <v>1</v>
      </c>
      <c r="J57" s="3">
        <v>2</v>
      </c>
      <c r="K57" s="3">
        <v>3</v>
      </c>
      <c r="L57" s="3">
        <v>4</v>
      </c>
    </row>
    <row r="58" spans="1:12">
      <c r="A58" s="1" t="s">
        <v>15</v>
      </c>
      <c r="B58" s="3">
        <v>-10000</v>
      </c>
      <c r="C58" s="3">
        <v>6500</v>
      </c>
      <c r="D58" s="3">
        <v>3000</v>
      </c>
      <c r="E58" s="3">
        <v>3000</v>
      </c>
      <c r="F58" s="3">
        <v>1000</v>
      </c>
      <c r="G58" s="1" t="s">
        <v>15</v>
      </c>
      <c r="H58" s="3">
        <v>-10000</v>
      </c>
      <c r="I58" s="3">
        <v>3500</v>
      </c>
      <c r="J58" s="3">
        <v>3500</v>
      </c>
      <c r="K58" s="3">
        <v>3500</v>
      </c>
      <c r="L58" s="3">
        <v>3500</v>
      </c>
    </row>
    <row r="59" spans="1:12">
      <c r="A59" s="1" t="s">
        <v>17</v>
      </c>
      <c r="C59" s="3">
        <f>C58*(1+B56)^(F57-C57)</f>
        <v>7524.5625000000009</v>
      </c>
      <c r="D59" s="3">
        <f>D58*(1+B56)^(F57-D57)</f>
        <v>3307.5</v>
      </c>
      <c r="E59" s="3">
        <f>E58*(1+B56)^(F57-E57)</f>
        <v>3150</v>
      </c>
      <c r="F59" s="3">
        <f>F58*(1+B56)^(F57-F57)</f>
        <v>1000</v>
      </c>
      <c r="G59" s="1" t="s">
        <v>17</v>
      </c>
      <c r="I59" s="3">
        <f>I58*(1+H56)^(L57-I57)</f>
        <v>4051.6875000000005</v>
      </c>
      <c r="J59" s="3">
        <f>J58*(1+H56)^(L57-J57)</f>
        <v>3858.75</v>
      </c>
      <c r="K59" s="3">
        <f>K58*(1+H56)^(L57-K57)</f>
        <v>3675</v>
      </c>
      <c r="L59" s="3">
        <f>L58*(1+H56)^(L57-L57)</f>
        <v>3500</v>
      </c>
    </row>
    <row r="60" spans="1:12">
      <c r="A60" s="1" t="s">
        <v>14</v>
      </c>
      <c r="B60">
        <f>SUM(C59:F59)</f>
        <v>14982.0625</v>
      </c>
      <c r="G60" s="1" t="s">
        <v>14</v>
      </c>
      <c r="H60">
        <f>SUM(I59:L59)</f>
        <v>15085.4375</v>
      </c>
    </row>
    <row r="61" spans="1:12">
      <c r="A61" s="1" t="s">
        <v>13</v>
      </c>
      <c r="B61" s="19">
        <f>(B60/-B58)^(1/4)-1</f>
        <v>0.10635091944815067</v>
      </c>
      <c r="G61" s="1" t="s">
        <v>13</v>
      </c>
      <c r="H61" s="19">
        <f>(H60/-H58)^(1/4)-1</f>
        <v>0.10825443382468025</v>
      </c>
    </row>
    <row r="62" spans="1:12">
      <c r="A62" s="1" t="s">
        <v>8</v>
      </c>
      <c r="B62" s="7">
        <f>B32</f>
        <v>8.2070711582648812</v>
      </c>
      <c r="G62" s="1" t="s">
        <v>8</v>
      </c>
      <c r="H62" s="7">
        <f>H32</f>
        <v>8.6433903538080656</v>
      </c>
    </row>
    <row r="63" spans="1:12">
      <c r="A63" s="1" t="s">
        <v>9</v>
      </c>
      <c r="B63" s="16">
        <f>B33</f>
        <v>0.27273210275758647</v>
      </c>
      <c r="G63" s="1" t="s">
        <v>9</v>
      </c>
      <c r="H63" s="16">
        <f>H33</f>
        <v>0.36151079079861859</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
  <sheetViews>
    <sheetView rightToLeft="1" workbookViewId="0">
      <selection activeCell="J14" sqref="J14"/>
    </sheetView>
  </sheetViews>
  <sheetFormatPr baseColWidth="10" defaultRowHeight="15"/>
  <cols>
    <col min="1" max="1" width="45.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التمرين2-1</vt:lpstr>
      <vt:lpstr>التمرين2-2</vt:lpstr>
      <vt:lpstr>التمرين2-3</vt:lpstr>
      <vt:lpstr>التمرين2-4</vt:lpstr>
      <vt:lpstr>التمرين2-5</vt:lpstr>
      <vt:lpstr>التمرين2-6</vt:lpstr>
      <vt:lpstr>التمرين2-7</vt:lpstr>
      <vt:lpstr>التمرين2-8</vt:lpstr>
      <vt:lpstr>التمرين2-9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2021-02-14T01:33:21Z</cp:lastPrinted>
  <dcterms:created xsi:type="dcterms:W3CDTF">2019-12-10T04:44:30Z</dcterms:created>
  <dcterms:modified xsi:type="dcterms:W3CDTF">2021-02-21T13:35:18Z</dcterms:modified>
</cp:coreProperties>
</file>